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613367e7a776ba3/Bureau/"/>
    </mc:Choice>
  </mc:AlternateContent>
  <xr:revisionPtr revIDLastSave="0" documentId="8_{0B096C88-17A5-4B16-91AB-A88FB490AAD0}" xr6:coauthVersionLast="47" xr6:coauthVersionMax="47" xr10:uidLastSave="{00000000-0000-0000-0000-000000000000}"/>
  <bookViews>
    <workbookView xWindow="-108" yWindow="-108" windowWidth="23256" windowHeight="12456" xr2:uid="{25B206EB-45AC-4565-9216-5219149DE37F}"/>
  </bookViews>
  <sheets>
    <sheet name="FINESS MSP CPTS" sheetId="1" r:id="rId1"/>
  </sheets>
  <externalReferences>
    <externalReference r:id="rId2"/>
    <externalReference r:id="rId3"/>
  </externalReferences>
  <definedNames>
    <definedName name="Adresse">[1]export_finess_20230707!$F:$F</definedName>
    <definedName name="Code_postal">[1]export_finess_20230707!$H:$H</definedName>
    <definedName name="DB_NUMFINESS">[1]export_finess_20230707!$A:$A</definedName>
    <definedName name="Identification_TVS">[1]Zonage!$J:$J</definedName>
    <definedName name="Lib_comm_Z1">'[1]ZONAGE 1'!$C:$C</definedName>
    <definedName name="Lib_Comm_Z2">'[1]ZONAGE 2'!$C:$C</definedName>
    <definedName name="Libelle_routage">[1]export_finess_20230707!$I:$I</definedName>
    <definedName name="qualification_commune_médecin_2022">[1]Zonage!$F:$F</definedName>
    <definedName name="Raison_sociale">[1]export_finess_20230707!$D:$D</definedName>
    <definedName name="REGIONS">[2]LISTES!$A$2:$A$19</definedName>
    <definedName name="SIP">[1]SIP!$E:$E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0" i="1" l="1"/>
  <c r="B280" i="1"/>
  <c r="A280" i="1"/>
  <c r="C279" i="1"/>
  <c r="B279" i="1"/>
  <c r="A279" i="1"/>
  <c r="C278" i="1"/>
  <c r="B278" i="1"/>
  <c r="A278" i="1"/>
  <c r="C277" i="1"/>
  <c r="B277" i="1"/>
  <c r="A277" i="1"/>
  <c r="C276" i="1"/>
  <c r="B276" i="1"/>
  <c r="A276" i="1"/>
  <c r="C275" i="1"/>
  <c r="B275" i="1"/>
  <c r="A275" i="1"/>
  <c r="C274" i="1"/>
  <c r="B274" i="1"/>
  <c r="A274" i="1"/>
  <c r="C273" i="1"/>
  <c r="B273" i="1"/>
  <c r="A273" i="1"/>
  <c r="C272" i="1"/>
  <c r="B272" i="1"/>
  <c r="A272" i="1"/>
  <c r="C271" i="1"/>
  <c r="B271" i="1"/>
  <c r="A271" i="1"/>
  <c r="C270" i="1"/>
  <c r="B270" i="1"/>
  <c r="A270" i="1"/>
  <c r="C269" i="1"/>
  <c r="B269" i="1"/>
  <c r="A269" i="1"/>
  <c r="C268" i="1"/>
  <c r="B268" i="1"/>
  <c r="A268" i="1"/>
  <c r="C267" i="1"/>
  <c r="B267" i="1"/>
  <c r="A267" i="1"/>
  <c r="C266" i="1"/>
  <c r="B266" i="1"/>
  <c r="A266" i="1"/>
  <c r="C265" i="1"/>
  <c r="B265" i="1"/>
  <c r="A265" i="1"/>
  <c r="C264" i="1"/>
  <c r="B264" i="1"/>
  <c r="A264" i="1"/>
  <c r="C263" i="1"/>
  <c r="B263" i="1"/>
  <c r="A263" i="1"/>
  <c r="C262" i="1"/>
  <c r="B262" i="1"/>
  <c r="A262" i="1"/>
  <c r="C261" i="1"/>
  <c r="B261" i="1"/>
  <c r="A261" i="1"/>
  <c r="C260" i="1"/>
  <c r="B260" i="1"/>
  <c r="A260" i="1"/>
  <c r="C259" i="1"/>
  <c r="B259" i="1"/>
  <c r="A259" i="1"/>
  <c r="C258" i="1"/>
  <c r="B258" i="1"/>
  <c r="A258" i="1"/>
  <c r="C257" i="1"/>
  <c r="B257" i="1"/>
  <c r="A257" i="1"/>
  <c r="C256" i="1"/>
  <c r="B256" i="1"/>
  <c r="A256" i="1"/>
  <c r="C255" i="1"/>
  <c r="B255" i="1"/>
  <c r="A255" i="1"/>
  <c r="C254" i="1"/>
  <c r="B254" i="1"/>
  <c r="A254" i="1"/>
  <c r="C253" i="1"/>
  <c r="B253" i="1"/>
  <c r="A253" i="1"/>
  <c r="C252" i="1"/>
  <c r="B252" i="1"/>
  <c r="A252" i="1"/>
  <c r="C251" i="1"/>
  <c r="B251" i="1"/>
  <c r="A251" i="1"/>
  <c r="C250" i="1"/>
  <c r="B250" i="1"/>
  <c r="A250" i="1"/>
  <c r="C249" i="1"/>
  <c r="B249" i="1"/>
  <c r="A249" i="1"/>
  <c r="C248" i="1"/>
  <c r="B248" i="1"/>
  <c r="A248" i="1"/>
  <c r="C247" i="1"/>
  <c r="B247" i="1"/>
  <c r="A247" i="1"/>
  <c r="C246" i="1"/>
  <c r="B246" i="1"/>
  <c r="A246" i="1"/>
  <c r="C245" i="1"/>
  <c r="B245" i="1"/>
  <c r="A245" i="1"/>
  <c r="C244" i="1"/>
  <c r="B244" i="1"/>
  <c r="A244" i="1"/>
  <c r="C243" i="1"/>
  <c r="B243" i="1"/>
  <c r="A243" i="1"/>
  <c r="C242" i="1"/>
  <c r="B242" i="1"/>
  <c r="A242" i="1"/>
  <c r="C241" i="1"/>
  <c r="B241" i="1"/>
  <c r="A241" i="1"/>
  <c r="C239" i="1"/>
  <c r="B239" i="1"/>
  <c r="A239" i="1"/>
  <c r="C238" i="1"/>
  <c r="B238" i="1"/>
  <c r="A238" i="1"/>
  <c r="C237" i="1"/>
  <c r="B237" i="1"/>
  <c r="A237" i="1"/>
  <c r="C236" i="1"/>
  <c r="B236" i="1"/>
  <c r="A236" i="1"/>
  <c r="C235" i="1"/>
  <c r="B235" i="1"/>
  <c r="A235" i="1"/>
  <c r="C234" i="1"/>
  <c r="B234" i="1"/>
  <c r="A234" i="1"/>
  <c r="C233" i="1"/>
  <c r="B233" i="1"/>
  <c r="A233" i="1"/>
  <c r="C232" i="1"/>
  <c r="B232" i="1"/>
  <c r="A232" i="1"/>
  <c r="C231" i="1"/>
  <c r="B231" i="1"/>
  <c r="A231" i="1"/>
  <c r="C230" i="1"/>
  <c r="B230" i="1"/>
  <c r="A230" i="1"/>
  <c r="C229" i="1"/>
  <c r="B229" i="1"/>
  <c r="A229" i="1"/>
  <c r="C228" i="1"/>
  <c r="B228" i="1"/>
  <c r="A228" i="1"/>
  <c r="C227" i="1"/>
  <c r="B227" i="1"/>
  <c r="A227" i="1"/>
  <c r="C226" i="1"/>
  <c r="B226" i="1"/>
  <c r="A226" i="1"/>
  <c r="C225" i="1"/>
  <c r="B225" i="1"/>
  <c r="A225" i="1"/>
  <c r="C224" i="1"/>
  <c r="B224" i="1"/>
  <c r="A224" i="1"/>
  <c r="C223" i="1"/>
  <c r="B223" i="1"/>
  <c r="A223" i="1"/>
  <c r="C222" i="1"/>
  <c r="B222" i="1"/>
  <c r="A222" i="1"/>
  <c r="C221" i="1"/>
  <c r="B221" i="1"/>
  <c r="A221" i="1"/>
  <c r="C220" i="1"/>
  <c r="B220" i="1"/>
  <c r="A220" i="1"/>
  <c r="C219" i="1"/>
  <c r="B219" i="1"/>
  <c r="A219" i="1"/>
  <c r="C218" i="1"/>
  <c r="B218" i="1"/>
  <c r="A218" i="1"/>
  <c r="C217" i="1"/>
  <c r="B217" i="1"/>
  <c r="A217" i="1"/>
  <c r="C216" i="1"/>
  <c r="B216" i="1"/>
  <c r="A216" i="1"/>
  <c r="C215" i="1"/>
  <c r="B215" i="1"/>
  <c r="A215" i="1"/>
  <c r="C214" i="1"/>
  <c r="B214" i="1"/>
  <c r="A214" i="1"/>
  <c r="C213" i="1"/>
  <c r="B213" i="1"/>
  <c r="A213" i="1"/>
  <c r="C212" i="1"/>
  <c r="B212" i="1"/>
  <c r="A212" i="1"/>
  <c r="C211" i="1"/>
  <c r="B211" i="1"/>
  <c r="A211" i="1"/>
  <c r="C210" i="1"/>
  <c r="B210" i="1"/>
  <c r="A210" i="1"/>
  <c r="C209" i="1"/>
  <c r="B209" i="1"/>
  <c r="A209" i="1"/>
  <c r="C208" i="1"/>
  <c r="B208" i="1"/>
  <c r="A208" i="1"/>
  <c r="C207" i="1"/>
  <c r="B207" i="1"/>
  <c r="A207" i="1"/>
  <c r="C206" i="1"/>
  <c r="B206" i="1"/>
  <c r="A206" i="1"/>
  <c r="C205" i="1"/>
  <c r="B205" i="1"/>
  <c r="A205" i="1"/>
  <c r="C204" i="1"/>
  <c r="B204" i="1"/>
  <c r="A204" i="1"/>
  <c r="C203" i="1"/>
  <c r="B203" i="1"/>
  <c r="A203" i="1"/>
  <c r="C202" i="1"/>
  <c r="B202" i="1"/>
  <c r="A202" i="1"/>
  <c r="C201" i="1"/>
  <c r="B201" i="1"/>
  <c r="A201" i="1"/>
  <c r="C200" i="1"/>
  <c r="B200" i="1"/>
  <c r="A200" i="1"/>
  <c r="C199" i="1"/>
  <c r="B199" i="1"/>
  <c r="A199" i="1"/>
  <c r="C198" i="1"/>
  <c r="B198" i="1"/>
  <c r="A198" i="1"/>
  <c r="C197" i="1"/>
  <c r="B197" i="1"/>
  <c r="A197" i="1"/>
  <c r="C196" i="1"/>
  <c r="B196" i="1"/>
  <c r="A196" i="1"/>
  <c r="C195" i="1"/>
  <c r="B195" i="1"/>
  <c r="A195" i="1"/>
  <c r="C194" i="1"/>
  <c r="B194" i="1"/>
  <c r="A194" i="1"/>
  <c r="C193" i="1"/>
  <c r="B193" i="1"/>
  <c r="A193" i="1"/>
  <c r="C192" i="1"/>
  <c r="B192" i="1"/>
  <c r="A192" i="1"/>
  <c r="C191" i="1"/>
  <c r="B191" i="1"/>
  <c r="A191" i="1"/>
  <c r="C190" i="1"/>
  <c r="B190" i="1"/>
  <c r="A190" i="1"/>
  <c r="C189" i="1"/>
  <c r="B189" i="1"/>
  <c r="A189" i="1"/>
  <c r="C188" i="1"/>
  <c r="B188" i="1"/>
  <c r="A188" i="1"/>
  <c r="C187" i="1"/>
  <c r="B187" i="1"/>
  <c r="A187" i="1"/>
  <c r="C186" i="1"/>
  <c r="B186" i="1"/>
  <c r="A186" i="1"/>
  <c r="C185" i="1"/>
  <c r="B185" i="1"/>
  <c r="A185" i="1"/>
  <c r="C184" i="1"/>
  <c r="B184" i="1"/>
  <c r="A184" i="1"/>
  <c r="C183" i="1"/>
  <c r="B183" i="1"/>
  <c r="A183" i="1"/>
  <c r="C182" i="1"/>
  <c r="B182" i="1"/>
  <c r="A182" i="1"/>
  <c r="C181" i="1"/>
  <c r="B181" i="1"/>
  <c r="A181" i="1"/>
  <c r="C180" i="1"/>
  <c r="B180" i="1"/>
  <c r="A180" i="1"/>
  <c r="C179" i="1"/>
  <c r="B179" i="1"/>
  <c r="A179" i="1"/>
  <c r="C178" i="1"/>
  <c r="B178" i="1"/>
  <c r="A178" i="1"/>
  <c r="C177" i="1"/>
  <c r="B177" i="1"/>
  <c r="A177" i="1"/>
  <c r="C176" i="1"/>
  <c r="B176" i="1"/>
  <c r="A176" i="1"/>
  <c r="C175" i="1"/>
  <c r="B175" i="1"/>
  <c r="A175" i="1"/>
  <c r="C174" i="1"/>
  <c r="B174" i="1"/>
  <c r="A174" i="1"/>
  <c r="C173" i="1"/>
  <c r="B173" i="1"/>
  <c r="A173" i="1"/>
  <c r="C172" i="1"/>
  <c r="B172" i="1"/>
  <c r="A172" i="1"/>
  <c r="C171" i="1"/>
  <c r="B171" i="1"/>
  <c r="A171" i="1"/>
  <c r="C170" i="1"/>
  <c r="B170" i="1"/>
  <c r="A170" i="1"/>
  <c r="C169" i="1"/>
  <c r="B169" i="1"/>
  <c r="A169" i="1"/>
  <c r="C168" i="1"/>
  <c r="B168" i="1"/>
  <c r="A168" i="1"/>
  <c r="C167" i="1"/>
  <c r="B167" i="1"/>
  <c r="A167" i="1"/>
  <c r="C166" i="1"/>
  <c r="B166" i="1"/>
  <c r="A166" i="1"/>
  <c r="C165" i="1"/>
  <c r="B165" i="1"/>
  <c r="A165" i="1"/>
  <c r="C164" i="1"/>
  <c r="B164" i="1"/>
  <c r="A164" i="1"/>
  <c r="C163" i="1"/>
  <c r="B163" i="1"/>
  <c r="A163" i="1"/>
  <c r="C162" i="1"/>
  <c r="B162" i="1"/>
  <c r="A162" i="1"/>
  <c r="C161" i="1"/>
  <c r="B161" i="1"/>
  <c r="A161" i="1"/>
  <c r="C160" i="1"/>
  <c r="B160" i="1"/>
  <c r="A160" i="1"/>
  <c r="C159" i="1"/>
  <c r="B159" i="1"/>
  <c r="A159" i="1"/>
  <c r="C158" i="1"/>
  <c r="B158" i="1"/>
  <c r="A158" i="1"/>
  <c r="C157" i="1"/>
  <c r="B157" i="1"/>
  <c r="A157" i="1"/>
  <c r="C156" i="1"/>
  <c r="B156" i="1"/>
  <c r="A156" i="1"/>
  <c r="C155" i="1"/>
  <c r="B155" i="1"/>
  <c r="A155" i="1"/>
  <c r="C154" i="1"/>
  <c r="B154" i="1"/>
  <c r="A154" i="1"/>
  <c r="C153" i="1"/>
  <c r="B153" i="1"/>
  <c r="A153" i="1"/>
  <c r="C152" i="1"/>
  <c r="B152" i="1"/>
  <c r="A152" i="1"/>
  <c r="C151" i="1"/>
  <c r="B151" i="1"/>
  <c r="A151" i="1"/>
  <c r="C150" i="1"/>
  <c r="B150" i="1"/>
  <c r="A150" i="1"/>
  <c r="C149" i="1"/>
  <c r="B149" i="1"/>
  <c r="A149" i="1"/>
  <c r="C148" i="1"/>
  <c r="B148" i="1"/>
  <c r="A148" i="1"/>
  <c r="C147" i="1"/>
  <c r="B147" i="1"/>
  <c r="A147" i="1"/>
  <c r="C146" i="1"/>
  <c r="B146" i="1"/>
  <c r="A146" i="1"/>
  <c r="C145" i="1"/>
  <c r="B145" i="1"/>
  <c r="A145" i="1"/>
  <c r="C144" i="1"/>
  <c r="B144" i="1"/>
  <c r="A144" i="1"/>
  <c r="C143" i="1"/>
  <c r="B143" i="1"/>
  <c r="A143" i="1"/>
  <c r="C142" i="1"/>
  <c r="B142" i="1"/>
  <c r="A142" i="1"/>
  <c r="C141" i="1"/>
  <c r="B141" i="1"/>
  <c r="A141" i="1"/>
  <c r="C140" i="1"/>
  <c r="B140" i="1"/>
  <c r="A140" i="1"/>
  <c r="C139" i="1"/>
  <c r="B139" i="1"/>
  <c r="A139" i="1"/>
  <c r="C138" i="1"/>
  <c r="B138" i="1"/>
  <c r="A138" i="1"/>
  <c r="C137" i="1"/>
  <c r="B137" i="1"/>
  <c r="A137" i="1"/>
  <c r="C136" i="1"/>
  <c r="B136" i="1"/>
  <c r="A136" i="1"/>
  <c r="C135" i="1"/>
  <c r="B135" i="1"/>
  <c r="A135" i="1"/>
  <c r="C134" i="1"/>
  <c r="B134" i="1"/>
  <c r="A134" i="1"/>
  <c r="C133" i="1"/>
  <c r="B133" i="1"/>
  <c r="A133" i="1"/>
  <c r="C132" i="1"/>
  <c r="B132" i="1"/>
  <c r="A132" i="1"/>
  <c r="C131" i="1"/>
  <c r="B131" i="1"/>
  <c r="A131" i="1"/>
  <c r="C130" i="1"/>
  <c r="B130" i="1"/>
  <c r="A130" i="1"/>
  <c r="C129" i="1"/>
  <c r="B129" i="1"/>
  <c r="A129" i="1"/>
  <c r="C128" i="1"/>
  <c r="B128" i="1"/>
  <c r="A128" i="1"/>
  <c r="C127" i="1"/>
  <c r="B127" i="1"/>
  <c r="A127" i="1"/>
  <c r="C126" i="1"/>
  <c r="B126" i="1"/>
  <c r="A126" i="1"/>
  <c r="C125" i="1"/>
  <c r="B125" i="1"/>
  <c r="A125" i="1"/>
  <c r="C124" i="1"/>
  <c r="B124" i="1"/>
  <c r="A124" i="1"/>
  <c r="C123" i="1"/>
  <c r="B123" i="1"/>
  <c r="A123" i="1"/>
  <c r="C122" i="1"/>
  <c r="B122" i="1"/>
  <c r="A122" i="1"/>
  <c r="C121" i="1"/>
  <c r="B121" i="1"/>
  <c r="A121" i="1"/>
  <c r="C120" i="1"/>
  <c r="B120" i="1"/>
  <c r="A120" i="1"/>
  <c r="C119" i="1"/>
  <c r="B119" i="1"/>
  <c r="A119" i="1"/>
  <c r="C118" i="1"/>
  <c r="B118" i="1"/>
  <c r="A118" i="1"/>
  <c r="C117" i="1"/>
  <c r="B117" i="1"/>
  <c r="A117" i="1"/>
  <c r="C116" i="1"/>
  <c r="B116" i="1"/>
  <c r="A116" i="1"/>
  <c r="C115" i="1"/>
  <c r="B115" i="1"/>
  <c r="A115" i="1"/>
  <c r="C114" i="1"/>
  <c r="B114" i="1"/>
  <c r="A114" i="1"/>
  <c r="C113" i="1"/>
  <c r="B113" i="1"/>
  <c r="A113" i="1"/>
  <c r="C112" i="1"/>
  <c r="B112" i="1"/>
  <c r="A112" i="1"/>
  <c r="C111" i="1"/>
  <c r="B111" i="1"/>
  <c r="A111" i="1"/>
  <c r="C110" i="1"/>
  <c r="B110" i="1"/>
  <c r="A110" i="1"/>
  <c r="C109" i="1"/>
  <c r="B109" i="1"/>
  <c r="A109" i="1"/>
  <c r="C108" i="1"/>
  <c r="B108" i="1"/>
  <c r="A108" i="1"/>
  <c r="C107" i="1"/>
  <c r="B107" i="1"/>
  <c r="A107" i="1"/>
  <c r="C106" i="1"/>
  <c r="B106" i="1"/>
  <c r="A106" i="1"/>
  <c r="C105" i="1"/>
  <c r="B105" i="1"/>
  <c r="A105" i="1"/>
  <c r="C104" i="1"/>
  <c r="B104" i="1"/>
  <c r="A104" i="1"/>
  <c r="C103" i="1"/>
  <c r="B103" i="1"/>
  <c r="A103" i="1"/>
  <c r="C102" i="1"/>
  <c r="B102" i="1"/>
  <c r="A102" i="1"/>
  <c r="C101" i="1"/>
  <c r="B101" i="1"/>
  <c r="A101" i="1"/>
  <c r="C100" i="1"/>
  <c r="B100" i="1"/>
  <c r="A100" i="1"/>
  <c r="C99" i="1"/>
  <c r="B99" i="1"/>
  <c r="A99" i="1"/>
  <c r="C98" i="1"/>
  <c r="B98" i="1"/>
  <c r="A98" i="1"/>
  <c r="C97" i="1"/>
  <c r="B97" i="1"/>
  <c r="A97" i="1"/>
  <c r="C96" i="1"/>
  <c r="B96" i="1"/>
  <c r="A96" i="1"/>
  <c r="C95" i="1"/>
  <c r="B95" i="1"/>
  <c r="A95" i="1"/>
  <c r="C94" i="1"/>
  <c r="B94" i="1"/>
  <c r="A94" i="1"/>
  <c r="C93" i="1"/>
  <c r="B93" i="1"/>
  <c r="A93" i="1"/>
  <c r="C92" i="1"/>
  <c r="B92" i="1"/>
  <c r="A92" i="1"/>
  <c r="C91" i="1"/>
  <c r="B91" i="1"/>
  <c r="A91" i="1"/>
  <c r="C90" i="1"/>
  <c r="B90" i="1"/>
  <c r="A90" i="1"/>
  <c r="C89" i="1"/>
  <c r="B89" i="1"/>
  <c r="A89" i="1"/>
  <c r="C88" i="1"/>
  <c r="B88" i="1"/>
  <c r="A88" i="1"/>
  <c r="C87" i="1"/>
  <c r="B87" i="1"/>
  <c r="A87" i="1"/>
  <c r="C86" i="1"/>
  <c r="B86" i="1"/>
  <c r="A86" i="1"/>
  <c r="C85" i="1"/>
  <c r="B85" i="1"/>
  <c r="A85" i="1"/>
  <c r="C84" i="1"/>
  <c r="B84" i="1"/>
  <c r="A84" i="1"/>
  <c r="C83" i="1"/>
  <c r="B83" i="1"/>
  <c r="A83" i="1"/>
  <c r="C82" i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C64" i="1"/>
  <c r="B64" i="1"/>
  <c r="A64" i="1"/>
  <c r="C63" i="1"/>
  <c r="B63" i="1"/>
  <c r="A63" i="1"/>
  <c r="C62" i="1"/>
  <c r="B62" i="1"/>
  <c r="A62" i="1"/>
  <c r="C61" i="1"/>
  <c r="B61" i="1"/>
  <c r="A61" i="1"/>
  <c r="C60" i="1"/>
  <c r="B60" i="1"/>
  <c r="A60" i="1"/>
  <c r="C59" i="1"/>
  <c r="B59" i="1"/>
  <c r="A59" i="1"/>
  <c r="C58" i="1"/>
  <c r="B58" i="1"/>
  <c r="A58" i="1"/>
  <c r="C57" i="1"/>
  <c r="B57" i="1"/>
  <c r="A57" i="1"/>
  <c r="C56" i="1"/>
  <c r="B56" i="1"/>
  <c r="A56" i="1"/>
  <c r="C55" i="1"/>
  <c r="B55" i="1"/>
  <c r="A55" i="1"/>
  <c r="C54" i="1"/>
  <c r="B54" i="1"/>
  <c r="A54" i="1"/>
  <c r="C53" i="1"/>
  <c r="B53" i="1"/>
  <c r="A53" i="1"/>
  <c r="C52" i="1"/>
  <c r="B52" i="1"/>
  <c r="A52" i="1"/>
  <c r="C51" i="1"/>
  <c r="B51" i="1"/>
  <c r="A51" i="1"/>
  <c r="C50" i="1"/>
  <c r="B50" i="1"/>
  <c r="A50" i="1"/>
  <c r="C49" i="1"/>
  <c r="B49" i="1"/>
  <c r="A49" i="1"/>
  <c r="C48" i="1"/>
  <c r="B48" i="1"/>
  <c r="A48" i="1"/>
  <c r="C47" i="1"/>
  <c r="B47" i="1"/>
  <c r="A47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C35" i="1"/>
  <c r="B35" i="1"/>
  <c r="A35" i="1"/>
  <c r="C34" i="1"/>
  <c r="B34" i="1"/>
  <c r="A34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C14" i="1"/>
  <c r="B14" i="1"/>
  <c r="A14" i="1"/>
  <c r="C13" i="1"/>
  <c r="B13" i="1"/>
  <c r="A13" i="1"/>
  <c r="C12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B3" i="1"/>
  <c r="A3" i="1"/>
</calcChain>
</file>

<file path=xl/sharedStrings.xml><?xml version="1.0" encoding="utf-8"?>
<sst xmlns="http://schemas.openxmlformats.org/spreadsheetml/2006/main" count="12" uniqueCount="8">
  <si>
    <t>Commune</t>
  </si>
  <si>
    <t>Raison sociale</t>
  </si>
  <si>
    <t>Code postal</t>
  </si>
  <si>
    <t>Numéro FINESS</t>
  </si>
  <si>
    <t>Colonne1</t>
  </si>
  <si>
    <t>Colonne2</t>
  </si>
  <si>
    <t>Colonne3</t>
  </si>
  <si>
    <t>Colonne4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</si>
</sst>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6">
    <dxf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9" tint="0.39997558519241921"/>
        </patternFill>
      </fill>
    </dxf>
    <dxf>
      <fill>
        <patternFill patternType="solid">
          <fgColor indexed="64"/>
          <bgColor theme="9" tint="0.39997558519241921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7613367e7a776ba3/Documents/FEMAS/006-%20SI/DB%20FEMAS/20230705%20-%20DB_FEMAS%20-%20Copie.xlsx" TargetMode="External"/><Relationship Id="rId1" Type="http://schemas.openxmlformats.org/officeDocument/2006/relationships/externalLinkPath" Target="/7613367e7a776ba3/Documents/FEMAS/006-%20SI/DB%20FEMAS/20230705%20-%20DB_FEMAS%20-%20Copi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7613367e7a776ba3/Documents/FEMAS/006-%20SI/FEMAS%20HDF%20suivi%20VF%2031122022%20-%20copie.xlsx" TargetMode="External"/><Relationship Id="rId1" Type="http://schemas.openxmlformats.org/officeDocument/2006/relationships/externalLinkPath" Target="/7613367e7a776ba3/Documents/FEMAS/006-%20SI/FEMAS%20HDF%20suivi%20VF%2031122022%20-%20cop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I"/>
      <sheetName val="ZONAGE 1"/>
      <sheetName val="ZONAGE 2"/>
      <sheetName val="Zonage"/>
      <sheetName val="RECHERCHE"/>
      <sheetName val="FORMATIONS"/>
      <sheetName val="SIP"/>
      <sheetName val="Mentions"/>
      <sheetName val="COTIS"/>
      <sheetName val="ADH2023"/>
      <sheetName val="Feuil1"/>
      <sheetName val="REQUETES"/>
      <sheetName val="export_finess_20230707"/>
      <sheetName val="Feuil2"/>
      <sheetName val="WS Listes"/>
      <sheetName val="GPS"/>
    </sheetNames>
    <sheetDataSet>
      <sheetData sheetId="0"/>
      <sheetData sheetId="1">
        <row r="1">
          <cell r="C1" t="str">
            <v>Libellé de la commune</v>
          </cell>
        </row>
        <row r="2">
          <cell r="C2" t="str">
            <v>Abbécourt</v>
          </cell>
        </row>
        <row r="3">
          <cell r="C3" t="str">
            <v>Achery</v>
          </cell>
        </row>
        <row r="4">
          <cell r="C4" t="str">
            <v>Acy</v>
          </cell>
        </row>
        <row r="5">
          <cell r="C5" t="str">
            <v>Agnicourt-et-Séchelles</v>
          </cell>
        </row>
        <row r="6">
          <cell r="C6" t="str">
            <v>Aguilcourt</v>
          </cell>
        </row>
        <row r="7">
          <cell r="C7" t="str">
            <v>Aisonville-et-Bernoville</v>
          </cell>
        </row>
        <row r="8">
          <cell r="C8" t="str">
            <v>Aizelles</v>
          </cell>
        </row>
        <row r="9">
          <cell r="C9" t="str">
            <v>Aizy-Jouy</v>
          </cell>
        </row>
        <row r="10">
          <cell r="C10" t="str">
            <v>Alaincourt</v>
          </cell>
        </row>
        <row r="11">
          <cell r="C11" t="str">
            <v>Allemant</v>
          </cell>
        </row>
        <row r="12">
          <cell r="C12" t="str">
            <v>Ambleny</v>
          </cell>
        </row>
        <row r="13">
          <cell r="C13" t="str">
            <v>Ambrief</v>
          </cell>
        </row>
        <row r="14">
          <cell r="C14" t="str">
            <v>Amifontaine</v>
          </cell>
        </row>
        <row r="15">
          <cell r="C15" t="str">
            <v>Amigny-Rouy</v>
          </cell>
        </row>
        <row r="16">
          <cell r="C16" t="str">
            <v>Ancienville</v>
          </cell>
        </row>
        <row r="17">
          <cell r="C17" t="str">
            <v>Andelain</v>
          </cell>
        </row>
        <row r="18">
          <cell r="C18" t="str">
            <v>Anguilcourt-le-Sart</v>
          </cell>
        </row>
        <row r="19">
          <cell r="C19" t="str">
            <v>Anizy-le-Château</v>
          </cell>
        </row>
        <row r="20">
          <cell r="C20" t="str">
            <v>Annois</v>
          </cell>
        </row>
        <row r="21">
          <cell r="C21" t="str">
            <v>Any-Martin-Rieux</v>
          </cell>
        </row>
        <row r="22">
          <cell r="C22" t="str">
            <v>Archon</v>
          </cell>
        </row>
        <row r="23">
          <cell r="C23" t="str">
            <v>Arcy-Sainte-Restitue</v>
          </cell>
        </row>
        <row r="24">
          <cell r="C24" t="str">
            <v>Armentières-sur-Ourcq</v>
          </cell>
        </row>
        <row r="25">
          <cell r="C25" t="str">
            <v>Arrancy</v>
          </cell>
        </row>
        <row r="26">
          <cell r="C26" t="str">
            <v>Artemps</v>
          </cell>
        </row>
        <row r="27">
          <cell r="C27" t="str">
            <v>Assis-sur-Serre</v>
          </cell>
        </row>
        <row r="28">
          <cell r="C28" t="str">
            <v>Athies-sous-Laon</v>
          </cell>
        </row>
        <row r="29">
          <cell r="C29" t="str">
            <v>Attilly</v>
          </cell>
        </row>
        <row r="30">
          <cell r="C30" t="str">
            <v>Aubencheul-aux-Bois</v>
          </cell>
        </row>
        <row r="31">
          <cell r="C31" t="str">
            <v>Aubenton</v>
          </cell>
        </row>
        <row r="32">
          <cell r="C32" t="str">
            <v>Aubigny-aux-Kaisnes</v>
          </cell>
        </row>
        <row r="33">
          <cell r="C33" t="str">
            <v>Aubigny-en-Laonnois</v>
          </cell>
        </row>
        <row r="34">
          <cell r="C34" t="str">
            <v>Audignicourt</v>
          </cell>
        </row>
        <row r="35">
          <cell r="C35" t="str">
            <v>Audigny</v>
          </cell>
        </row>
        <row r="36">
          <cell r="C36" t="str">
            <v>Augy</v>
          </cell>
        </row>
        <row r="37">
          <cell r="C37" t="str">
            <v>Aulnois-sous-Laon</v>
          </cell>
        </row>
        <row r="38">
          <cell r="C38" t="str">
            <v>Autremencourt</v>
          </cell>
        </row>
        <row r="39">
          <cell r="C39" t="str">
            <v>Autreppes</v>
          </cell>
        </row>
        <row r="40">
          <cell r="C40" t="str">
            <v>Autreville</v>
          </cell>
        </row>
        <row r="41">
          <cell r="C41" t="str">
            <v>Azy-sur-Marne</v>
          </cell>
        </row>
        <row r="42">
          <cell r="C42" t="str">
            <v>Bagneux</v>
          </cell>
        </row>
        <row r="43">
          <cell r="C43" t="str">
            <v>Bancigny</v>
          </cell>
        </row>
        <row r="44">
          <cell r="C44" t="str">
            <v>Barenton-Bugny</v>
          </cell>
        </row>
        <row r="45">
          <cell r="C45" t="str">
            <v>Barenton-Cel</v>
          </cell>
        </row>
        <row r="46">
          <cell r="C46" t="str">
            <v>Barenton-sur-Serre</v>
          </cell>
        </row>
        <row r="47">
          <cell r="C47" t="str">
            <v>Barisis-aux-Bois</v>
          </cell>
        </row>
        <row r="48">
          <cell r="C48" t="str">
            <v>Barzy-en-Thiérache</v>
          </cell>
        </row>
        <row r="49">
          <cell r="C49" t="str">
            <v>Barzy-sur-Marne</v>
          </cell>
        </row>
        <row r="50">
          <cell r="C50" t="str">
            <v>Bassoles-Aulers</v>
          </cell>
        </row>
        <row r="51">
          <cell r="C51" t="str">
            <v>Bazoches-sur-Vesles</v>
          </cell>
        </row>
        <row r="52">
          <cell r="C52" t="str">
            <v>Beaumé</v>
          </cell>
        </row>
        <row r="53">
          <cell r="C53" t="str">
            <v>Beaumont-en-Beine</v>
          </cell>
        </row>
        <row r="54">
          <cell r="C54" t="str">
            <v>Beaurevoir</v>
          </cell>
        </row>
        <row r="55">
          <cell r="C55" t="str">
            <v>Beaurieux</v>
          </cell>
        </row>
        <row r="56">
          <cell r="C56" t="str">
            <v>Beautor</v>
          </cell>
        </row>
        <row r="57">
          <cell r="C57" t="str">
            <v>Beauvois-en-Vermandois</v>
          </cell>
        </row>
        <row r="58">
          <cell r="C58" t="str">
            <v>Becquigny</v>
          </cell>
        </row>
        <row r="59">
          <cell r="C59" t="str">
            <v>Belleau</v>
          </cell>
        </row>
        <row r="60">
          <cell r="C60" t="str">
            <v>Bellenglise</v>
          </cell>
        </row>
        <row r="61">
          <cell r="C61" t="str">
            <v>Belleu</v>
          </cell>
        </row>
        <row r="62">
          <cell r="C62" t="str">
            <v>Bellicourt</v>
          </cell>
        </row>
        <row r="63">
          <cell r="C63" t="str">
            <v>Benay</v>
          </cell>
        </row>
        <row r="64">
          <cell r="C64" t="str">
            <v>Bergues-sur-Sambre</v>
          </cell>
        </row>
        <row r="65">
          <cell r="C65" t="str">
            <v>Berlancourt</v>
          </cell>
        </row>
        <row r="66">
          <cell r="C66" t="str">
            <v>Berlise</v>
          </cell>
        </row>
        <row r="67">
          <cell r="C67" t="str">
            <v>Bernot</v>
          </cell>
        </row>
        <row r="68">
          <cell r="C68" t="str">
            <v>Berny-Rivière</v>
          </cell>
        </row>
        <row r="69">
          <cell r="C69" t="str">
            <v>Berrieux</v>
          </cell>
        </row>
        <row r="70">
          <cell r="C70" t="str">
            <v>Berry-au-Bac</v>
          </cell>
        </row>
        <row r="71">
          <cell r="C71" t="str">
            <v>Bertaucourt-Epourdon</v>
          </cell>
        </row>
        <row r="72">
          <cell r="C72" t="str">
            <v>Berthenicourt</v>
          </cell>
        </row>
        <row r="73">
          <cell r="C73" t="str">
            <v>Bertricourt</v>
          </cell>
        </row>
        <row r="74">
          <cell r="C74" t="str">
            <v>Berzy-le-Sec</v>
          </cell>
        </row>
        <row r="75">
          <cell r="C75" t="str">
            <v>Besmé</v>
          </cell>
        </row>
        <row r="76">
          <cell r="C76" t="str">
            <v>Besmont</v>
          </cell>
        </row>
        <row r="77">
          <cell r="C77" t="str">
            <v>Besny-et-Loizy</v>
          </cell>
        </row>
        <row r="78">
          <cell r="C78" t="str">
            <v>Béthancourt-en-Vaux</v>
          </cell>
        </row>
        <row r="79">
          <cell r="C79" t="str">
            <v>Beugneux</v>
          </cell>
        </row>
        <row r="80">
          <cell r="C80" t="str">
            <v>Beuvardes</v>
          </cell>
        </row>
        <row r="81">
          <cell r="C81" t="str">
            <v>Bézu-le-Guéry</v>
          </cell>
        </row>
        <row r="82">
          <cell r="C82" t="str">
            <v>Bézu-Saint-Germain</v>
          </cell>
        </row>
        <row r="83">
          <cell r="C83" t="str">
            <v>Bichancourt</v>
          </cell>
        </row>
        <row r="84">
          <cell r="C84" t="str">
            <v>Bieuxy</v>
          </cell>
        </row>
        <row r="85">
          <cell r="C85" t="str">
            <v>Bièvres</v>
          </cell>
        </row>
        <row r="86">
          <cell r="C86" t="str">
            <v>Billy-sur-Aisne</v>
          </cell>
        </row>
        <row r="87">
          <cell r="C87" t="str">
            <v>Billy-sur-Ourcq</v>
          </cell>
        </row>
        <row r="88">
          <cell r="C88" t="str">
            <v>Blanzy-lès-Fismes</v>
          </cell>
        </row>
        <row r="89">
          <cell r="C89" t="str">
            <v>Blérancourt</v>
          </cell>
        </row>
        <row r="90">
          <cell r="C90" t="str">
            <v>Blesmes</v>
          </cell>
        </row>
        <row r="91">
          <cell r="C91" t="str">
            <v>Bohain-en-Vermandois</v>
          </cell>
        </row>
        <row r="92">
          <cell r="C92" t="str">
            <v>Bois-lès-Pargny</v>
          </cell>
        </row>
        <row r="93">
          <cell r="C93" t="str">
            <v>Boncourt</v>
          </cell>
        </row>
        <row r="94">
          <cell r="C94" t="str">
            <v>Bonneil</v>
          </cell>
        </row>
        <row r="95">
          <cell r="C95" t="str">
            <v>Bonnesvalyn</v>
          </cell>
        </row>
        <row r="96">
          <cell r="C96" t="str">
            <v>Bony</v>
          </cell>
        </row>
        <row r="97">
          <cell r="C97" t="str">
            <v>Bosmont-sur-Serre</v>
          </cell>
        </row>
        <row r="98">
          <cell r="C98" t="str">
            <v>Bouconville-Vauclair</v>
          </cell>
        </row>
        <row r="99">
          <cell r="C99" t="str">
            <v>Boué</v>
          </cell>
        </row>
        <row r="100">
          <cell r="C100" t="str">
            <v>Bouffignereux</v>
          </cell>
        </row>
        <row r="101">
          <cell r="C101" t="str">
            <v>Bouresches</v>
          </cell>
        </row>
        <row r="102">
          <cell r="C102" t="str">
            <v>Bourg-et-Comin</v>
          </cell>
        </row>
        <row r="103">
          <cell r="C103" t="str">
            <v>Bourguignon-sous-Coucy</v>
          </cell>
        </row>
        <row r="104">
          <cell r="C104" t="str">
            <v>Bourguignon-sous-Montbavin</v>
          </cell>
        </row>
        <row r="105">
          <cell r="C105" t="str">
            <v>Braine</v>
          </cell>
        </row>
        <row r="106">
          <cell r="C106" t="str">
            <v>Brancourt-en-Laonnois</v>
          </cell>
        </row>
        <row r="107">
          <cell r="C107" t="str">
            <v>Brancourt-le-Grand</v>
          </cell>
        </row>
        <row r="108">
          <cell r="C108" t="str">
            <v>Brasles</v>
          </cell>
        </row>
        <row r="109">
          <cell r="C109" t="str">
            <v>Braye</v>
          </cell>
        </row>
        <row r="110">
          <cell r="C110" t="str">
            <v>Braye-en-Laonnois</v>
          </cell>
        </row>
        <row r="111">
          <cell r="C111" t="str">
            <v>Braye-en-Thiérache</v>
          </cell>
        </row>
        <row r="112">
          <cell r="C112" t="str">
            <v>Bray-Saint-Christophe</v>
          </cell>
        </row>
        <row r="113">
          <cell r="C113" t="str">
            <v>Brécy</v>
          </cell>
        </row>
        <row r="114">
          <cell r="C114" t="str">
            <v>Brenelle</v>
          </cell>
        </row>
        <row r="115">
          <cell r="C115" t="str">
            <v>Breny</v>
          </cell>
        </row>
        <row r="116">
          <cell r="C116" t="str">
            <v>Brie</v>
          </cell>
        </row>
        <row r="117">
          <cell r="C117" t="str">
            <v>Brissay-Choigny</v>
          </cell>
        </row>
        <row r="118">
          <cell r="C118" t="str">
            <v>Brissy-Hamégicourt</v>
          </cell>
        </row>
        <row r="119">
          <cell r="C119" t="str">
            <v>Brumetz</v>
          </cell>
        </row>
        <row r="120">
          <cell r="C120" t="str">
            <v>Brunehamel</v>
          </cell>
        </row>
        <row r="121">
          <cell r="C121" t="str">
            <v>Bruyères-et-Montbérault</v>
          </cell>
        </row>
        <row r="122">
          <cell r="C122" t="str">
            <v>Bruyères-sur-Fère</v>
          </cell>
        </row>
        <row r="123">
          <cell r="C123" t="str">
            <v>Bruys</v>
          </cell>
        </row>
        <row r="124">
          <cell r="C124" t="str">
            <v>Bucilly</v>
          </cell>
        </row>
        <row r="125">
          <cell r="C125" t="str">
            <v>Bucy-le-Long</v>
          </cell>
        </row>
        <row r="126">
          <cell r="C126" t="str">
            <v>Bucy-lès-Cerny</v>
          </cell>
        </row>
        <row r="127">
          <cell r="C127" t="str">
            <v>Bucy-lès-Pierrepont</v>
          </cell>
        </row>
        <row r="128">
          <cell r="C128" t="str">
            <v>Buire</v>
          </cell>
        </row>
        <row r="129">
          <cell r="C129" t="str">
            <v>Buironfosse</v>
          </cell>
        </row>
        <row r="130">
          <cell r="C130" t="str">
            <v>Burelles</v>
          </cell>
        </row>
        <row r="131">
          <cell r="C131" t="str">
            <v>Bussiares</v>
          </cell>
        </row>
        <row r="132">
          <cell r="C132" t="str">
            <v>Buzancy</v>
          </cell>
        </row>
        <row r="133">
          <cell r="C133" t="str">
            <v>Caillouël-Crépigny</v>
          </cell>
        </row>
        <row r="134">
          <cell r="C134" t="str">
            <v>Camelin</v>
          </cell>
        </row>
        <row r="135">
          <cell r="C135" t="str">
            <v>Castres</v>
          </cell>
        </row>
        <row r="136">
          <cell r="C136" t="str">
            <v>Caulaincourt</v>
          </cell>
        </row>
        <row r="137">
          <cell r="C137" t="str">
            <v>Caumont</v>
          </cell>
        </row>
        <row r="138">
          <cell r="C138" t="str">
            <v>Celles-lès-Condé</v>
          </cell>
        </row>
        <row r="139">
          <cell r="C139" t="str">
            <v>Celles-sur-Aisne</v>
          </cell>
        </row>
        <row r="140">
          <cell r="C140" t="str">
            <v>Cerizy</v>
          </cell>
        </row>
        <row r="141">
          <cell r="C141" t="str">
            <v>Cerny-en-Laonnois</v>
          </cell>
        </row>
        <row r="142">
          <cell r="C142" t="str">
            <v>Cerny-lès-Bucy</v>
          </cell>
        </row>
        <row r="143">
          <cell r="C143" t="str">
            <v>Cerseuil</v>
          </cell>
        </row>
        <row r="144">
          <cell r="C144" t="str">
            <v>Cessières</v>
          </cell>
        </row>
        <row r="145">
          <cell r="C145" t="str">
            <v>Chacrise</v>
          </cell>
        </row>
        <row r="146">
          <cell r="C146" t="str">
            <v>Chaillevois</v>
          </cell>
        </row>
        <row r="147">
          <cell r="C147" t="str">
            <v>Chalandry</v>
          </cell>
        </row>
        <row r="148">
          <cell r="C148" t="str">
            <v>Chambry</v>
          </cell>
        </row>
        <row r="149">
          <cell r="C149" t="str">
            <v>Chamouille</v>
          </cell>
        </row>
        <row r="150">
          <cell r="C150" t="str">
            <v>Champs</v>
          </cell>
        </row>
        <row r="151">
          <cell r="C151" t="str">
            <v>Chaourse</v>
          </cell>
        </row>
        <row r="152">
          <cell r="C152" t="str">
            <v>Charly-sur-Marne</v>
          </cell>
        </row>
        <row r="153">
          <cell r="C153" t="str">
            <v>Charmes</v>
          </cell>
        </row>
        <row r="154">
          <cell r="C154" t="str">
            <v>Chartèves</v>
          </cell>
        </row>
        <row r="155">
          <cell r="C155" t="str">
            <v>Chassemy</v>
          </cell>
        </row>
        <row r="156">
          <cell r="C156" t="str">
            <v>Château-Thierry</v>
          </cell>
        </row>
        <row r="157">
          <cell r="C157" t="str">
            <v>Châtillon-lès-Sons</v>
          </cell>
        </row>
        <row r="158">
          <cell r="C158" t="str">
            <v>Châtillon-sur-Oise</v>
          </cell>
        </row>
        <row r="159">
          <cell r="C159" t="str">
            <v>Chaudardes</v>
          </cell>
        </row>
        <row r="160">
          <cell r="C160" t="str">
            <v>Chaudun</v>
          </cell>
        </row>
        <row r="161">
          <cell r="C161" t="str">
            <v>Chauny</v>
          </cell>
        </row>
        <row r="162">
          <cell r="C162" t="str">
            <v>Chavignon</v>
          </cell>
        </row>
        <row r="163">
          <cell r="C163" t="str">
            <v>Chavigny</v>
          </cell>
        </row>
        <row r="164">
          <cell r="C164" t="str">
            <v>Chavonne</v>
          </cell>
        </row>
        <row r="165">
          <cell r="C165" t="str">
            <v>Chérêt</v>
          </cell>
        </row>
        <row r="166">
          <cell r="C166" t="str">
            <v>Chermizy-Ailles</v>
          </cell>
        </row>
        <row r="167">
          <cell r="C167" t="str">
            <v>Chéry-Chartreuve</v>
          </cell>
        </row>
        <row r="168">
          <cell r="C168" t="str">
            <v>Chéry-lès-Pouilly</v>
          </cell>
        </row>
        <row r="169">
          <cell r="C169" t="str">
            <v>Chéry-lès-Rozoy</v>
          </cell>
        </row>
        <row r="170">
          <cell r="C170" t="str">
            <v>Chevennes</v>
          </cell>
        </row>
        <row r="171">
          <cell r="C171" t="str">
            <v>Chevregny</v>
          </cell>
        </row>
        <row r="172">
          <cell r="C172" t="str">
            <v>Chevresis-Monceau</v>
          </cell>
        </row>
        <row r="173">
          <cell r="C173" t="str">
            <v>Chézy-en-Orxois</v>
          </cell>
        </row>
        <row r="174">
          <cell r="C174" t="str">
            <v>Chézy-sur-Marne</v>
          </cell>
        </row>
        <row r="175">
          <cell r="C175" t="str">
            <v>Chierry</v>
          </cell>
        </row>
        <row r="176">
          <cell r="C176" t="str">
            <v>Chigny</v>
          </cell>
        </row>
        <row r="177">
          <cell r="C177" t="str">
            <v>Chivres-en-Laonnois</v>
          </cell>
        </row>
        <row r="178">
          <cell r="C178" t="str">
            <v>Chivres-Val</v>
          </cell>
        </row>
        <row r="179">
          <cell r="C179" t="str">
            <v>Chivy-lès-Étouvelles</v>
          </cell>
        </row>
        <row r="180">
          <cell r="C180" t="str">
            <v>Chouy</v>
          </cell>
        </row>
        <row r="181">
          <cell r="C181" t="str">
            <v>Cierges</v>
          </cell>
        </row>
        <row r="182">
          <cell r="C182" t="str">
            <v>Cilly</v>
          </cell>
        </row>
        <row r="183">
          <cell r="C183" t="str">
            <v>Ciry-Salsogne</v>
          </cell>
        </row>
        <row r="184">
          <cell r="C184" t="str">
            <v>Clacy-et-Thierret</v>
          </cell>
        </row>
        <row r="185">
          <cell r="C185" t="str">
            <v>Clairfontaine</v>
          </cell>
        </row>
        <row r="186">
          <cell r="C186" t="str">
            <v>Clamecy</v>
          </cell>
        </row>
        <row r="187">
          <cell r="C187" t="str">
            <v>Clastres</v>
          </cell>
        </row>
        <row r="188">
          <cell r="C188" t="str">
            <v>Clermont-les-Fermes</v>
          </cell>
        </row>
        <row r="189">
          <cell r="C189" t="str">
            <v>Coeuvres-et-Valsery</v>
          </cell>
        </row>
        <row r="190">
          <cell r="C190" t="str">
            <v>Coincy</v>
          </cell>
        </row>
        <row r="191">
          <cell r="C191" t="str">
            <v>Coingt</v>
          </cell>
        </row>
        <row r="192">
          <cell r="C192" t="str">
            <v>Colligis-Crandelain</v>
          </cell>
        </row>
        <row r="193">
          <cell r="C193" t="str">
            <v>Colonfay</v>
          </cell>
        </row>
        <row r="194">
          <cell r="C194" t="str">
            <v>Commenchon</v>
          </cell>
        </row>
        <row r="195">
          <cell r="C195" t="str">
            <v>Concevreux</v>
          </cell>
        </row>
        <row r="196">
          <cell r="C196" t="str">
            <v>Condé-en-Brie</v>
          </cell>
        </row>
        <row r="197">
          <cell r="C197" t="str">
            <v>Condé-sur-Aisne</v>
          </cell>
        </row>
        <row r="198">
          <cell r="C198" t="str">
            <v>Condé-sur-Suippe</v>
          </cell>
        </row>
        <row r="199">
          <cell r="C199" t="str">
            <v>Condren</v>
          </cell>
        </row>
        <row r="200">
          <cell r="C200" t="str">
            <v>Connigis</v>
          </cell>
        </row>
        <row r="201">
          <cell r="C201" t="str">
            <v>Contescourt</v>
          </cell>
        </row>
        <row r="202">
          <cell r="C202" t="str">
            <v>Corbeny</v>
          </cell>
        </row>
        <row r="203">
          <cell r="C203" t="str">
            <v>Corcy</v>
          </cell>
        </row>
        <row r="204">
          <cell r="C204" t="str">
            <v>Coucy-la-Ville</v>
          </cell>
        </row>
        <row r="205">
          <cell r="C205" t="str">
            <v>Coucy-le-Château-Auffrique</v>
          </cell>
        </row>
        <row r="206">
          <cell r="C206" t="str">
            <v>Coucy-lès-Eppes</v>
          </cell>
        </row>
        <row r="207">
          <cell r="C207" t="str">
            <v>Coulonges-Cohan</v>
          </cell>
        </row>
        <row r="208">
          <cell r="C208" t="str">
            <v>Coupru</v>
          </cell>
        </row>
        <row r="209">
          <cell r="C209" t="str">
            <v>Courbes</v>
          </cell>
        </row>
        <row r="210">
          <cell r="C210" t="str">
            <v>Courboin</v>
          </cell>
        </row>
        <row r="211">
          <cell r="C211" t="str">
            <v>Courcelles-sur-Vesle</v>
          </cell>
        </row>
        <row r="212">
          <cell r="C212" t="str">
            <v>Courchamps</v>
          </cell>
        </row>
        <row r="213">
          <cell r="C213" t="str">
            <v>Courmelles</v>
          </cell>
        </row>
        <row r="214">
          <cell r="C214" t="str">
            <v>Courmont</v>
          </cell>
        </row>
        <row r="215">
          <cell r="C215" t="str">
            <v>Courtemont-Varennes</v>
          </cell>
        </row>
        <row r="216">
          <cell r="C216" t="str">
            <v>Courtrizy-et-Fussigny</v>
          </cell>
        </row>
        <row r="217">
          <cell r="C217" t="str">
            <v>Couvrelles</v>
          </cell>
        </row>
        <row r="218">
          <cell r="C218" t="str">
            <v>Couvron-et-Aumencourt</v>
          </cell>
        </row>
        <row r="219">
          <cell r="C219" t="str">
            <v>Coyolles</v>
          </cell>
        </row>
        <row r="220">
          <cell r="C220" t="str">
            <v>Cramaille</v>
          </cell>
        </row>
        <row r="221">
          <cell r="C221" t="str">
            <v>Craonne</v>
          </cell>
        </row>
        <row r="222">
          <cell r="C222" t="str">
            <v>Craonnelle</v>
          </cell>
        </row>
        <row r="223">
          <cell r="C223" t="str">
            <v>Crécy-au-Mont</v>
          </cell>
        </row>
        <row r="224">
          <cell r="C224" t="str">
            <v>Crécy-sur-Serre</v>
          </cell>
        </row>
        <row r="225">
          <cell r="C225" t="str">
            <v>Crépy</v>
          </cell>
        </row>
        <row r="226">
          <cell r="C226" t="str">
            <v>Crézancy</v>
          </cell>
        </row>
        <row r="227">
          <cell r="C227" t="str">
            <v>Croix-Fonsomme</v>
          </cell>
        </row>
        <row r="228">
          <cell r="C228" t="str">
            <v>Crouttes-sur-Marne</v>
          </cell>
        </row>
        <row r="229">
          <cell r="C229" t="str">
            <v>Crouy</v>
          </cell>
        </row>
        <row r="230">
          <cell r="C230" t="str">
            <v>Crupilly</v>
          </cell>
        </row>
        <row r="231">
          <cell r="C231" t="str">
            <v>Cuffies</v>
          </cell>
        </row>
        <row r="232">
          <cell r="C232" t="str">
            <v>Cugny</v>
          </cell>
        </row>
        <row r="233">
          <cell r="C233" t="str">
            <v>Cuirieux</v>
          </cell>
        </row>
        <row r="234">
          <cell r="C234" t="str">
            <v>Cuiry-Housse</v>
          </cell>
        </row>
        <row r="235">
          <cell r="C235" t="str">
            <v>Cuiry-lès-Chaudardes</v>
          </cell>
        </row>
        <row r="236">
          <cell r="C236" t="str">
            <v>Cuiry-lès-Iviers</v>
          </cell>
        </row>
        <row r="237">
          <cell r="C237" t="str">
            <v>Cuissy-et-Geny</v>
          </cell>
        </row>
        <row r="238">
          <cell r="C238" t="str">
            <v>Cuisy-en-Almont</v>
          </cell>
        </row>
        <row r="239">
          <cell r="C239" t="str">
            <v>Cutry</v>
          </cell>
        </row>
        <row r="240">
          <cell r="C240" t="str">
            <v>Cys-la-Commune</v>
          </cell>
        </row>
        <row r="241">
          <cell r="C241" t="str">
            <v>Dagny-Lambercy</v>
          </cell>
        </row>
        <row r="242">
          <cell r="C242" t="str">
            <v>Dallon</v>
          </cell>
        </row>
        <row r="243">
          <cell r="C243" t="str">
            <v>Dammard</v>
          </cell>
        </row>
        <row r="244">
          <cell r="C244" t="str">
            <v>Dampleux</v>
          </cell>
        </row>
        <row r="245">
          <cell r="C245" t="str">
            <v>Danizy</v>
          </cell>
        </row>
        <row r="246">
          <cell r="C246" t="str">
            <v>Dercy</v>
          </cell>
        </row>
        <row r="247">
          <cell r="C247" t="str">
            <v>Deuillet</v>
          </cell>
        </row>
        <row r="248">
          <cell r="C248" t="str">
            <v>Dhuizel</v>
          </cell>
        </row>
        <row r="249">
          <cell r="C249" t="str">
            <v>Dhuys et Morin-en-Brie</v>
          </cell>
        </row>
        <row r="250">
          <cell r="C250" t="str">
            <v>Dizy-le-Gros</v>
          </cell>
        </row>
        <row r="251">
          <cell r="C251" t="str">
            <v>Dohis</v>
          </cell>
        </row>
        <row r="252">
          <cell r="C252" t="str">
            <v>Dolignon</v>
          </cell>
        </row>
        <row r="253">
          <cell r="C253" t="str">
            <v>Dommiers</v>
          </cell>
        </row>
        <row r="254">
          <cell r="C254" t="str">
            <v>Domptin</v>
          </cell>
        </row>
        <row r="255">
          <cell r="C255" t="str">
            <v>Dorengt</v>
          </cell>
        </row>
        <row r="256">
          <cell r="C256" t="str">
            <v>Douchy</v>
          </cell>
        </row>
        <row r="257">
          <cell r="C257" t="str">
            <v>Dravegny</v>
          </cell>
        </row>
        <row r="258">
          <cell r="C258" t="str">
            <v>Droizy</v>
          </cell>
        </row>
        <row r="259">
          <cell r="C259" t="str">
            <v>Dury</v>
          </cell>
        </row>
        <row r="260">
          <cell r="C260" t="str">
            <v>Ébouleau</v>
          </cell>
        </row>
        <row r="261">
          <cell r="C261" t="str">
            <v>Effry</v>
          </cell>
        </row>
        <row r="262">
          <cell r="C262" t="str">
            <v>Englancourt</v>
          </cell>
        </row>
        <row r="263">
          <cell r="C263" t="str">
            <v>Épagny</v>
          </cell>
        </row>
        <row r="264">
          <cell r="C264" t="str">
            <v>Éparcy</v>
          </cell>
        </row>
        <row r="265">
          <cell r="C265" t="str">
            <v>Épaux-Bézu</v>
          </cell>
        </row>
        <row r="266">
          <cell r="C266" t="str">
            <v>Épieds</v>
          </cell>
        </row>
        <row r="267">
          <cell r="C267" t="str">
            <v>Eppes</v>
          </cell>
        </row>
        <row r="268">
          <cell r="C268" t="str">
            <v>Erlon</v>
          </cell>
        </row>
        <row r="269">
          <cell r="C269" t="str">
            <v>Erloy</v>
          </cell>
        </row>
        <row r="270">
          <cell r="C270" t="str">
            <v>Esquéhéries</v>
          </cell>
        </row>
        <row r="271">
          <cell r="C271" t="str">
            <v>Essigny-le-Grand</v>
          </cell>
        </row>
        <row r="272">
          <cell r="C272" t="str">
            <v>Essigny-le-Petit</v>
          </cell>
        </row>
        <row r="273">
          <cell r="C273" t="str">
            <v>Essises</v>
          </cell>
        </row>
        <row r="274">
          <cell r="C274" t="str">
            <v>Essômes-sur-Marne</v>
          </cell>
        </row>
        <row r="275">
          <cell r="C275" t="str">
            <v>Estrées</v>
          </cell>
        </row>
        <row r="276">
          <cell r="C276" t="str">
            <v>Étampes-sur-Marne</v>
          </cell>
        </row>
        <row r="277">
          <cell r="C277" t="str">
            <v>Étaves-et-Bocquiaux</v>
          </cell>
        </row>
        <row r="278">
          <cell r="C278" t="str">
            <v>Étouvelles</v>
          </cell>
        </row>
        <row r="279">
          <cell r="C279" t="str">
            <v>Étréaupont</v>
          </cell>
        </row>
        <row r="280">
          <cell r="C280" t="str">
            <v>Étreillers</v>
          </cell>
        </row>
        <row r="281">
          <cell r="C281" t="str">
            <v>Étrépilly</v>
          </cell>
        </row>
        <row r="282">
          <cell r="C282" t="str">
            <v>Étreux</v>
          </cell>
        </row>
        <row r="283">
          <cell r="C283" t="str">
            <v>Évergnicourt</v>
          </cell>
        </row>
        <row r="284">
          <cell r="C284" t="str">
            <v>Faucoucourt</v>
          </cell>
        </row>
        <row r="285">
          <cell r="C285" t="str">
            <v>Faverolles</v>
          </cell>
        </row>
        <row r="286">
          <cell r="C286" t="str">
            <v>Fayet</v>
          </cell>
        </row>
        <row r="287">
          <cell r="C287" t="str">
            <v>Fère-en-Tardenois</v>
          </cell>
        </row>
        <row r="288">
          <cell r="C288" t="str">
            <v>Fesmy-le-Sart</v>
          </cell>
        </row>
        <row r="289">
          <cell r="C289" t="str">
            <v>Festieux</v>
          </cell>
        </row>
        <row r="290">
          <cell r="C290" t="str">
            <v>Fieulaine</v>
          </cell>
        </row>
        <row r="291">
          <cell r="C291" t="str">
            <v>Filain</v>
          </cell>
        </row>
        <row r="292">
          <cell r="C292" t="str">
            <v>Flavigny-le-Grand-et-Beaurain</v>
          </cell>
        </row>
        <row r="293">
          <cell r="C293" t="str">
            <v>Flavy-le-Martel</v>
          </cell>
        </row>
        <row r="294">
          <cell r="C294" t="str">
            <v>Fleury</v>
          </cell>
        </row>
        <row r="295">
          <cell r="C295" t="str">
            <v>Fluquières</v>
          </cell>
        </row>
        <row r="296">
          <cell r="C296" t="str">
            <v>Folembray</v>
          </cell>
        </row>
        <row r="297">
          <cell r="C297" t="str">
            <v>Fonsomme</v>
          </cell>
        </row>
        <row r="298">
          <cell r="C298" t="str">
            <v>Fontaine-lès-Clercs</v>
          </cell>
        </row>
        <row r="299">
          <cell r="C299" t="str">
            <v>Fontaine-lès-Vervins</v>
          </cell>
        </row>
        <row r="300">
          <cell r="C300" t="str">
            <v>Fontaine-Notre-Dame</v>
          </cell>
        </row>
        <row r="301">
          <cell r="C301" t="str">
            <v>Fontaine-Uterte</v>
          </cell>
        </row>
        <row r="302">
          <cell r="C302" t="str">
            <v>Fontenelle</v>
          </cell>
        </row>
        <row r="303">
          <cell r="C303" t="str">
            <v>Fontenoy</v>
          </cell>
        </row>
        <row r="304">
          <cell r="C304" t="str">
            <v>Foreste</v>
          </cell>
        </row>
        <row r="305">
          <cell r="C305" t="str">
            <v>Fossoy</v>
          </cell>
        </row>
        <row r="306">
          <cell r="C306" t="str">
            <v>Fourdrain</v>
          </cell>
        </row>
        <row r="307">
          <cell r="C307" t="str">
            <v>Francilly-Selency</v>
          </cell>
        </row>
        <row r="308">
          <cell r="C308" t="str">
            <v>Franqueville</v>
          </cell>
        </row>
        <row r="309">
          <cell r="C309" t="str">
            <v>Fresnes</v>
          </cell>
        </row>
        <row r="310">
          <cell r="C310" t="str">
            <v>Fresnes-en-Tardenois</v>
          </cell>
        </row>
        <row r="311">
          <cell r="C311" t="str">
            <v>Fresnoy-le-Grand</v>
          </cell>
        </row>
        <row r="312">
          <cell r="C312" t="str">
            <v>Fressancourt</v>
          </cell>
        </row>
        <row r="313">
          <cell r="C313" t="str">
            <v>Frières-Faillouël</v>
          </cell>
        </row>
        <row r="314">
          <cell r="C314" t="str">
            <v>Froidestrées</v>
          </cell>
        </row>
        <row r="315">
          <cell r="C315" t="str">
            <v>Froidmont-Cohartille</v>
          </cell>
        </row>
        <row r="316">
          <cell r="C316" t="str">
            <v>Gandelu</v>
          </cell>
        </row>
        <row r="317">
          <cell r="C317" t="str">
            <v>Gauchy</v>
          </cell>
        </row>
        <row r="318">
          <cell r="C318" t="str">
            <v>Gercy</v>
          </cell>
        </row>
        <row r="319">
          <cell r="C319" t="str">
            <v>Gergny</v>
          </cell>
        </row>
        <row r="320">
          <cell r="C320" t="str">
            <v>Germaine</v>
          </cell>
        </row>
        <row r="321">
          <cell r="C321" t="str">
            <v>Gibercourt</v>
          </cell>
        </row>
        <row r="322">
          <cell r="C322" t="str">
            <v>Gizy</v>
          </cell>
        </row>
        <row r="323">
          <cell r="C323" t="str">
            <v>Gland</v>
          </cell>
        </row>
        <row r="324">
          <cell r="C324" t="str">
            <v>Goudelancourt-lès-Berrieux</v>
          </cell>
        </row>
        <row r="325">
          <cell r="C325" t="str">
            <v>Goudelancourt-lès-Pierrepont</v>
          </cell>
        </row>
        <row r="326">
          <cell r="C326" t="str">
            <v>Goussancourt</v>
          </cell>
        </row>
        <row r="327">
          <cell r="C327" t="str">
            <v>Gouy</v>
          </cell>
        </row>
        <row r="328">
          <cell r="C328" t="str">
            <v>Grandlup-et-Fay</v>
          </cell>
        </row>
        <row r="329">
          <cell r="C329" t="str">
            <v>Grandrieux</v>
          </cell>
        </row>
        <row r="330">
          <cell r="C330" t="str">
            <v>Grand-Rozoy</v>
          </cell>
        </row>
        <row r="331">
          <cell r="C331" t="str">
            <v>Grand-Verly</v>
          </cell>
        </row>
        <row r="332">
          <cell r="C332" t="str">
            <v>Gricourt</v>
          </cell>
        </row>
        <row r="333">
          <cell r="C333" t="str">
            <v>Grisolles</v>
          </cell>
        </row>
        <row r="334">
          <cell r="C334" t="str">
            <v>Gronard</v>
          </cell>
        </row>
        <row r="335">
          <cell r="C335" t="str">
            <v>Grougis</v>
          </cell>
        </row>
        <row r="336">
          <cell r="C336" t="str">
            <v>Grugies</v>
          </cell>
        </row>
        <row r="337">
          <cell r="C337" t="str">
            <v>Guignicourt</v>
          </cell>
        </row>
        <row r="338">
          <cell r="C338" t="str">
            <v>Guise</v>
          </cell>
        </row>
        <row r="339">
          <cell r="C339" t="str">
            <v>Guivry</v>
          </cell>
        </row>
        <row r="340">
          <cell r="C340" t="str">
            <v>Guny</v>
          </cell>
        </row>
        <row r="341">
          <cell r="C341" t="str">
            <v>Guyencourt</v>
          </cell>
        </row>
        <row r="342">
          <cell r="C342" t="str">
            <v>Hannapes</v>
          </cell>
        </row>
        <row r="343">
          <cell r="C343" t="str">
            <v>Happencourt</v>
          </cell>
        </row>
        <row r="344">
          <cell r="C344" t="str">
            <v>Haramont</v>
          </cell>
        </row>
        <row r="345">
          <cell r="C345" t="str">
            <v>Harcigny</v>
          </cell>
        </row>
        <row r="346">
          <cell r="C346" t="str">
            <v>Hargicourt</v>
          </cell>
        </row>
        <row r="347">
          <cell r="C347" t="str">
            <v>Harly</v>
          </cell>
        </row>
        <row r="348">
          <cell r="C348" t="str">
            <v>Hartennes-et-Taux</v>
          </cell>
        </row>
        <row r="349">
          <cell r="C349" t="str">
            <v>Hary</v>
          </cell>
        </row>
        <row r="350">
          <cell r="C350" t="str">
            <v>Hautevesnes</v>
          </cell>
        </row>
        <row r="351">
          <cell r="C351" t="str">
            <v>Hauteville</v>
          </cell>
        </row>
        <row r="352">
          <cell r="C352" t="str">
            <v>Haution</v>
          </cell>
        </row>
        <row r="353">
          <cell r="C353" t="str">
            <v>Hinacourt</v>
          </cell>
        </row>
        <row r="354">
          <cell r="C354" t="str">
            <v>Hirson</v>
          </cell>
        </row>
        <row r="355">
          <cell r="C355" t="str">
            <v>Holnon</v>
          </cell>
        </row>
        <row r="356">
          <cell r="C356" t="str">
            <v>Homblières</v>
          </cell>
        </row>
        <row r="357">
          <cell r="C357" t="str">
            <v>Houry</v>
          </cell>
        </row>
        <row r="358">
          <cell r="C358" t="str">
            <v>Housset</v>
          </cell>
        </row>
        <row r="359">
          <cell r="C359" t="str">
            <v>Iron</v>
          </cell>
        </row>
        <row r="360">
          <cell r="C360" t="str">
            <v>Itancourt</v>
          </cell>
        </row>
        <row r="361">
          <cell r="C361" t="str">
            <v>Iviers</v>
          </cell>
        </row>
        <row r="362">
          <cell r="C362" t="str">
            <v>Jaulgonne</v>
          </cell>
        </row>
        <row r="363">
          <cell r="C363" t="str">
            <v>Jeancourt</v>
          </cell>
        </row>
        <row r="364">
          <cell r="C364" t="str">
            <v>Jeantes</v>
          </cell>
        </row>
        <row r="365">
          <cell r="C365" t="str">
            <v>Joncourt</v>
          </cell>
        </row>
        <row r="366">
          <cell r="C366" t="str">
            <v>Jouaignes</v>
          </cell>
        </row>
        <row r="367">
          <cell r="C367" t="str">
            <v>Jumencourt</v>
          </cell>
        </row>
        <row r="368">
          <cell r="C368" t="str">
            <v>Jumigny</v>
          </cell>
        </row>
        <row r="369">
          <cell r="C369" t="str">
            <v>Jussy</v>
          </cell>
        </row>
        <row r="370">
          <cell r="C370" t="str">
            <v>Juvigny</v>
          </cell>
        </row>
        <row r="371">
          <cell r="C371" t="str">
            <v>Juvincourt-et-Damary</v>
          </cell>
        </row>
        <row r="372">
          <cell r="C372" t="str">
            <v>La Bouteille</v>
          </cell>
        </row>
        <row r="373">
          <cell r="C373" t="str">
            <v>La Capelle</v>
          </cell>
        </row>
        <row r="374">
          <cell r="C374" t="str">
            <v>La Chapelle-sur-Chézy</v>
          </cell>
        </row>
        <row r="375">
          <cell r="C375" t="str">
            <v>La Croix-sur-Ourcq</v>
          </cell>
        </row>
        <row r="376">
          <cell r="C376" t="str">
            <v>La Fère</v>
          </cell>
        </row>
        <row r="377">
          <cell r="C377" t="str">
            <v>La Ferté-Chevresis</v>
          </cell>
        </row>
        <row r="378">
          <cell r="C378" t="str">
            <v>La Ferté-Milon</v>
          </cell>
        </row>
        <row r="379">
          <cell r="C379" t="str">
            <v>La Flamengrie</v>
          </cell>
        </row>
        <row r="380">
          <cell r="C380" t="str">
            <v>La Hérie</v>
          </cell>
        </row>
        <row r="381">
          <cell r="C381" t="str">
            <v>La Malmaison</v>
          </cell>
        </row>
        <row r="382">
          <cell r="C382" t="str">
            <v>La Neuville-Bosmont</v>
          </cell>
        </row>
        <row r="383">
          <cell r="C383" t="str">
            <v>La Neuville-en-Beine</v>
          </cell>
        </row>
        <row r="384">
          <cell r="C384" t="str">
            <v>La Neuville-Housset</v>
          </cell>
        </row>
        <row r="385">
          <cell r="C385" t="str">
            <v>La Neuville-lès-Dorengt</v>
          </cell>
        </row>
        <row r="386">
          <cell r="C386" t="str">
            <v>La Selve</v>
          </cell>
        </row>
        <row r="387">
          <cell r="C387" t="str">
            <v>La Vallée-au-Blé</v>
          </cell>
        </row>
        <row r="388">
          <cell r="C388" t="str">
            <v>La Vallée-Mulâtre</v>
          </cell>
        </row>
        <row r="389">
          <cell r="C389" t="str">
            <v>La Ville-aux-Bois-lès-Dizy</v>
          </cell>
        </row>
        <row r="390">
          <cell r="C390" t="str">
            <v>La Ville-aux-Bois-lès-Pontavert</v>
          </cell>
        </row>
        <row r="391">
          <cell r="C391" t="str">
            <v>Laffaux</v>
          </cell>
        </row>
        <row r="392">
          <cell r="C392" t="str">
            <v>Laigny</v>
          </cell>
        </row>
        <row r="393">
          <cell r="C393" t="str">
            <v>Lanchy</v>
          </cell>
        </row>
        <row r="394">
          <cell r="C394" t="str">
            <v>Landifay-et-Bertaignemont</v>
          </cell>
        </row>
        <row r="395">
          <cell r="C395" t="str">
            <v>Landouzy-la-Cour</v>
          </cell>
        </row>
        <row r="396">
          <cell r="C396" t="str">
            <v>Landouzy-la-Ville</v>
          </cell>
        </row>
        <row r="397">
          <cell r="C397" t="str">
            <v>Landricourt</v>
          </cell>
        </row>
        <row r="398">
          <cell r="C398" t="str">
            <v>Laniscourt</v>
          </cell>
        </row>
        <row r="399">
          <cell r="C399" t="str">
            <v>Laon</v>
          </cell>
        </row>
        <row r="400">
          <cell r="C400" t="str">
            <v>Lappion</v>
          </cell>
        </row>
        <row r="401">
          <cell r="C401" t="str">
            <v>Largny-sur-Automne</v>
          </cell>
        </row>
        <row r="402">
          <cell r="C402" t="str">
            <v>Latilly</v>
          </cell>
        </row>
        <row r="403">
          <cell r="C403" t="str">
            <v>Launoy</v>
          </cell>
        </row>
        <row r="404">
          <cell r="C404" t="str">
            <v>Laval-en-Laonnois</v>
          </cell>
        </row>
        <row r="405">
          <cell r="C405" t="str">
            <v>Lavaqueresse</v>
          </cell>
        </row>
        <row r="406">
          <cell r="C406" t="str">
            <v>Laversine</v>
          </cell>
        </row>
        <row r="407">
          <cell r="C407" t="str">
            <v>Le Catelet</v>
          </cell>
        </row>
        <row r="408">
          <cell r="C408" t="str">
            <v>Le Charmel</v>
          </cell>
        </row>
        <row r="409">
          <cell r="C409" t="str">
            <v>Le Hérie-la-Viéville</v>
          </cell>
        </row>
        <row r="410">
          <cell r="C410" t="str">
            <v>Le Nouvion-en-Thiérache</v>
          </cell>
        </row>
        <row r="411">
          <cell r="C411" t="str">
            <v>Le Plessier-Huleu</v>
          </cell>
        </row>
        <row r="412">
          <cell r="C412" t="str">
            <v>Le Sourd</v>
          </cell>
        </row>
        <row r="413">
          <cell r="C413" t="str">
            <v>Le Thuel</v>
          </cell>
        </row>
        <row r="414">
          <cell r="C414" t="str">
            <v>Le Verguier</v>
          </cell>
        </row>
        <row r="415">
          <cell r="C415" t="str">
            <v>Lehaucourt</v>
          </cell>
        </row>
        <row r="416">
          <cell r="C416" t="str">
            <v>Lemé</v>
          </cell>
        </row>
        <row r="417">
          <cell r="C417" t="str">
            <v>Lempire</v>
          </cell>
        </row>
        <row r="418">
          <cell r="C418" t="str">
            <v>L'Épine-aux-Bois</v>
          </cell>
        </row>
        <row r="419">
          <cell r="C419" t="str">
            <v>Lerzy</v>
          </cell>
        </row>
        <row r="420">
          <cell r="C420" t="str">
            <v>Les Autels</v>
          </cell>
        </row>
        <row r="421">
          <cell r="C421" t="str">
            <v>Les Septvallons</v>
          </cell>
        </row>
        <row r="422">
          <cell r="C422" t="str">
            <v>Leschelle</v>
          </cell>
        </row>
        <row r="423">
          <cell r="C423" t="str">
            <v>Lesdins</v>
          </cell>
        </row>
        <row r="424">
          <cell r="C424" t="str">
            <v>Lesges</v>
          </cell>
        </row>
        <row r="425">
          <cell r="C425" t="str">
            <v>Lesquielles-Saint-Germain</v>
          </cell>
        </row>
        <row r="426">
          <cell r="C426" t="str">
            <v>Leuilly-sous-Coucy</v>
          </cell>
        </row>
        <row r="427">
          <cell r="C427" t="str">
            <v>Leury</v>
          </cell>
        </row>
        <row r="428">
          <cell r="C428" t="str">
            <v>Leuze</v>
          </cell>
        </row>
        <row r="429">
          <cell r="C429" t="str">
            <v>Levergies</v>
          </cell>
        </row>
        <row r="430">
          <cell r="C430" t="str">
            <v>Lhuys</v>
          </cell>
        </row>
        <row r="431">
          <cell r="C431" t="str">
            <v>Licy-Clignon</v>
          </cell>
        </row>
        <row r="432">
          <cell r="C432" t="str">
            <v>Lierval</v>
          </cell>
        </row>
        <row r="433">
          <cell r="C433" t="str">
            <v>Liesse-Notre-Dame</v>
          </cell>
        </row>
        <row r="434">
          <cell r="C434" t="str">
            <v>Liez</v>
          </cell>
        </row>
        <row r="435">
          <cell r="C435" t="str">
            <v>Limé</v>
          </cell>
        </row>
        <row r="436">
          <cell r="C436" t="str">
            <v>Lislet</v>
          </cell>
        </row>
        <row r="437">
          <cell r="C437" t="str">
            <v>Lizy</v>
          </cell>
        </row>
        <row r="438">
          <cell r="C438" t="str">
            <v>Logny-lès-Aubenton</v>
          </cell>
        </row>
        <row r="439">
          <cell r="C439" t="str">
            <v>Longpont</v>
          </cell>
        </row>
        <row r="440">
          <cell r="C440" t="str">
            <v>Lor</v>
          </cell>
        </row>
        <row r="441">
          <cell r="C441" t="str">
            <v>Louâtre</v>
          </cell>
        </row>
        <row r="442">
          <cell r="C442" t="str">
            <v>Loupeigne</v>
          </cell>
        </row>
        <row r="443">
          <cell r="C443" t="str">
            <v>Lucy-le-Bocage</v>
          </cell>
        </row>
        <row r="444">
          <cell r="C444" t="str">
            <v>Lugny</v>
          </cell>
        </row>
        <row r="445">
          <cell r="C445" t="str">
            <v>Luzoir</v>
          </cell>
        </row>
        <row r="446">
          <cell r="C446" t="str">
            <v>Ly-Fontaine</v>
          </cell>
        </row>
        <row r="447">
          <cell r="C447" t="str">
            <v>Maast-et-Violaine</v>
          </cell>
        </row>
        <row r="448">
          <cell r="C448" t="str">
            <v>Mâchecourt</v>
          </cell>
        </row>
        <row r="449">
          <cell r="C449" t="str">
            <v>Macogny</v>
          </cell>
        </row>
        <row r="450">
          <cell r="C450" t="str">
            <v>Macquigny</v>
          </cell>
        </row>
        <row r="451">
          <cell r="C451" t="str">
            <v>Magny-la-Fosse</v>
          </cell>
        </row>
        <row r="452">
          <cell r="C452" t="str">
            <v>Maissemy</v>
          </cell>
        </row>
        <row r="453">
          <cell r="C453" t="str">
            <v>Maizy</v>
          </cell>
        </row>
        <row r="454">
          <cell r="C454" t="str">
            <v>Malzy</v>
          </cell>
        </row>
        <row r="455">
          <cell r="C455" t="str">
            <v>Manicamp</v>
          </cell>
        </row>
        <row r="456">
          <cell r="C456" t="str">
            <v>Marchais</v>
          </cell>
        </row>
        <row r="457">
          <cell r="C457" t="str">
            <v>Marcy</v>
          </cell>
        </row>
        <row r="458">
          <cell r="C458" t="str">
            <v>Marcy-sous-Marle</v>
          </cell>
        </row>
        <row r="459">
          <cell r="C459" t="str">
            <v>Marest-Dampcourt</v>
          </cell>
        </row>
        <row r="460">
          <cell r="C460" t="str">
            <v>Mareuil-en-Dôle</v>
          </cell>
        </row>
        <row r="461">
          <cell r="C461" t="str">
            <v>Marfontaine</v>
          </cell>
        </row>
        <row r="462">
          <cell r="C462" t="str">
            <v>Margival</v>
          </cell>
        </row>
        <row r="463">
          <cell r="C463" t="str">
            <v>Marigny-en-Orxois</v>
          </cell>
        </row>
        <row r="464">
          <cell r="C464" t="str">
            <v>Marizy-Sainte-Geneviève</v>
          </cell>
        </row>
        <row r="465">
          <cell r="C465" t="str">
            <v>Marizy-Saint-Mard</v>
          </cell>
        </row>
        <row r="466">
          <cell r="C466" t="str">
            <v>Marle</v>
          </cell>
        </row>
        <row r="467">
          <cell r="C467" t="str">
            <v>Marly-Gomont</v>
          </cell>
        </row>
        <row r="468">
          <cell r="C468" t="str">
            <v>Martigny</v>
          </cell>
        </row>
        <row r="469">
          <cell r="C469" t="str">
            <v>Martigny-Courpierre</v>
          </cell>
        </row>
        <row r="470">
          <cell r="C470" t="str">
            <v>Mauregny-en-Haye</v>
          </cell>
        </row>
        <row r="471">
          <cell r="C471" t="str">
            <v>Mayot</v>
          </cell>
        </row>
        <row r="472">
          <cell r="C472" t="str">
            <v>Mennessis</v>
          </cell>
        </row>
        <row r="473">
          <cell r="C473" t="str">
            <v>Menneville</v>
          </cell>
        </row>
        <row r="474">
          <cell r="C474" t="str">
            <v>Mennevret</v>
          </cell>
        </row>
        <row r="475">
          <cell r="C475" t="str">
            <v>Mercin-et-Vaux</v>
          </cell>
        </row>
        <row r="476">
          <cell r="C476" t="str">
            <v>Merlieux-et-Fouquerolles</v>
          </cell>
        </row>
        <row r="477">
          <cell r="C477" t="str">
            <v>Mesbrecourt-Richecourt</v>
          </cell>
        </row>
        <row r="478">
          <cell r="C478" t="str">
            <v>Mesnil-Saint-Laurent</v>
          </cell>
        </row>
        <row r="479">
          <cell r="C479" t="str">
            <v>Meurival</v>
          </cell>
        </row>
        <row r="480">
          <cell r="C480" t="str">
            <v>Mézières-sur-Oise</v>
          </cell>
        </row>
        <row r="481">
          <cell r="C481" t="str">
            <v>Mézy-Moulins</v>
          </cell>
        </row>
        <row r="482">
          <cell r="C482" t="str">
            <v>Missy-aux-Bois</v>
          </cell>
        </row>
        <row r="483">
          <cell r="C483" t="str">
            <v>Missy-lès-Pierrepont</v>
          </cell>
        </row>
        <row r="484">
          <cell r="C484" t="str">
            <v>Missy-sur-Aisne</v>
          </cell>
        </row>
        <row r="485">
          <cell r="C485" t="str">
            <v>Molain</v>
          </cell>
        </row>
        <row r="486">
          <cell r="C486" t="str">
            <v>Molinchart</v>
          </cell>
        </row>
        <row r="487">
          <cell r="C487" t="str">
            <v>Monampteuil</v>
          </cell>
        </row>
        <row r="488">
          <cell r="C488" t="str">
            <v>Monceau-le-Neuf-et-Faucouzy</v>
          </cell>
        </row>
        <row r="489">
          <cell r="C489" t="str">
            <v>Monceau-lès-Leups</v>
          </cell>
        </row>
        <row r="490">
          <cell r="C490" t="str">
            <v>Monceau-le-Waast</v>
          </cell>
        </row>
        <row r="491">
          <cell r="C491" t="str">
            <v>Monceau-sur-Oise</v>
          </cell>
        </row>
        <row r="492">
          <cell r="C492" t="str">
            <v>Mondrepuis</v>
          </cell>
        </row>
        <row r="493">
          <cell r="C493" t="str">
            <v>Monnes</v>
          </cell>
        </row>
        <row r="494">
          <cell r="C494" t="str">
            <v>Mons-en-Laonnois</v>
          </cell>
        </row>
        <row r="495">
          <cell r="C495" t="str">
            <v>Montaigu</v>
          </cell>
        </row>
        <row r="496">
          <cell r="C496" t="str">
            <v>Montbavin</v>
          </cell>
        </row>
        <row r="497">
          <cell r="C497" t="str">
            <v>Montbrehain</v>
          </cell>
        </row>
        <row r="498">
          <cell r="C498" t="str">
            <v>Montchâlons</v>
          </cell>
        </row>
        <row r="499">
          <cell r="C499" t="str">
            <v>Montcornet</v>
          </cell>
        </row>
        <row r="500">
          <cell r="C500" t="str">
            <v>Mont-d'Origny</v>
          </cell>
        </row>
        <row r="501">
          <cell r="C501" t="str">
            <v>Montescourt-Lizerolles</v>
          </cell>
        </row>
        <row r="502">
          <cell r="C502" t="str">
            <v>Montfaucon</v>
          </cell>
        </row>
        <row r="503">
          <cell r="C503" t="str">
            <v>Montgobert</v>
          </cell>
        </row>
        <row r="504">
          <cell r="C504" t="str">
            <v>Montgru-Saint-Hilaire</v>
          </cell>
        </row>
        <row r="505">
          <cell r="C505" t="str">
            <v>Monthenault</v>
          </cell>
        </row>
        <row r="506">
          <cell r="C506" t="str">
            <v>Monthiers</v>
          </cell>
        </row>
        <row r="507">
          <cell r="C507" t="str">
            <v>Monthurel</v>
          </cell>
        </row>
        <row r="508">
          <cell r="C508" t="str">
            <v>Montigny-en-Arrouaise</v>
          </cell>
        </row>
        <row r="509">
          <cell r="C509" t="str">
            <v>Montigny-l'Allier</v>
          </cell>
        </row>
        <row r="510">
          <cell r="C510" t="str">
            <v>Montigny-le-Franc</v>
          </cell>
        </row>
        <row r="511">
          <cell r="C511" t="str">
            <v>Montigny-Lengrain</v>
          </cell>
        </row>
        <row r="512">
          <cell r="C512" t="str">
            <v>Montigny-lès-Condé</v>
          </cell>
        </row>
        <row r="513">
          <cell r="C513" t="str">
            <v>Montigny-sous-Marle</v>
          </cell>
        </row>
        <row r="514">
          <cell r="C514" t="str">
            <v>Montigny-sur-Crécy</v>
          </cell>
        </row>
        <row r="515">
          <cell r="C515" t="str">
            <v>Montlevon</v>
          </cell>
        </row>
        <row r="516">
          <cell r="C516" t="str">
            <v>Montloué</v>
          </cell>
        </row>
        <row r="517">
          <cell r="C517" t="str">
            <v>Mont-Notre-Dame</v>
          </cell>
        </row>
        <row r="518">
          <cell r="C518" t="str">
            <v>Montreuil-aux-Lions</v>
          </cell>
        </row>
        <row r="519">
          <cell r="C519" t="str">
            <v>Mont-Saint-Jean</v>
          </cell>
        </row>
        <row r="520">
          <cell r="C520" t="str">
            <v>Mont-Saint-Martin</v>
          </cell>
        </row>
        <row r="521">
          <cell r="C521" t="str">
            <v>Mont-Saint-Père</v>
          </cell>
        </row>
        <row r="522">
          <cell r="C522" t="str">
            <v>Morcourt</v>
          </cell>
        </row>
        <row r="523">
          <cell r="C523" t="str">
            <v>Morgny-en-Thiérache</v>
          </cell>
        </row>
        <row r="524">
          <cell r="C524" t="str">
            <v>Morsain</v>
          </cell>
        </row>
        <row r="525">
          <cell r="C525" t="str">
            <v>Mortefontaine</v>
          </cell>
        </row>
        <row r="526">
          <cell r="C526" t="str">
            <v>Mortiers</v>
          </cell>
        </row>
        <row r="527">
          <cell r="C527" t="str">
            <v>Moulins</v>
          </cell>
        </row>
        <row r="528">
          <cell r="C528" t="str">
            <v>Moussy-Verneuil</v>
          </cell>
        </row>
        <row r="529">
          <cell r="C529" t="str">
            <v>Moÿ-de-l'Aisne</v>
          </cell>
        </row>
        <row r="530">
          <cell r="C530" t="str">
            <v>Muret-et-Crouttes</v>
          </cell>
        </row>
        <row r="531">
          <cell r="C531" t="str">
            <v>Muscourt</v>
          </cell>
        </row>
        <row r="532">
          <cell r="C532" t="str">
            <v>Nampcelles-la-Cour</v>
          </cell>
        </row>
        <row r="533">
          <cell r="C533" t="str">
            <v>Nampteuil-sous-Muret</v>
          </cell>
        </row>
        <row r="534">
          <cell r="C534" t="str">
            <v>Nanteuil-la-Fosse</v>
          </cell>
        </row>
        <row r="535">
          <cell r="C535" t="str">
            <v>Nanteuil-Notre-Dame</v>
          </cell>
        </row>
        <row r="536">
          <cell r="C536" t="str">
            <v>Nauroy</v>
          </cell>
        </row>
        <row r="537">
          <cell r="C537" t="str">
            <v>Nesles-la-Montagne</v>
          </cell>
        </row>
        <row r="538">
          <cell r="C538" t="str">
            <v>Neufchâtel-sur-Aisne</v>
          </cell>
        </row>
        <row r="539">
          <cell r="C539" t="str">
            <v>Neuflieux</v>
          </cell>
        </row>
        <row r="540">
          <cell r="C540" t="str">
            <v>Neuilly-Saint-Front</v>
          </cell>
        </row>
        <row r="541">
          <cell r="C541" t="str">
            <v>Neuve-Maison</v>
          </cell>
        </row>
        <row r="542">
          <cell r="C542" t="str">
            <v>Neuville-Saint-Amand</v>
          </cell>
        </row>
        <row r="543">
          <cell r="C543" t="str">
            <v>Neuville-sur-Ailette</v>
          </cell>
        </row>
        <row r="544">
          <cell r="C544" t="str">
            <v>Neuville-sur-Margival</v>
          </cell>
        </row>
        <row r="545">
          <cell r="C545" t="str">
            <v>Neuvillette</v>
          </cell>
        </row>
        <row r="546">
          <cell r="C546" t="str">
            <v>Nizy-le-Comte</v>
          </cell>
        </row>
        <row r="547">
          <cell r="C547" t="str">
            <v>Nogentel</v>
          </cell>
        </row>
        <row r="548">
          <cell r="C548" t="str">
            <v>Nogent-l'Artaud</v>
          </cell>
        </row>
        <row r="549">
          <cell r="C549" t="str">
            <v>Noircourt</v>
          </cell>
        </row>
        <row r="550">
          <cell r="C550" t="str">
            <v>Noroy-sur-Ourcq</v>
          </cell>
        </row>
        <row r="551">
          <cell r="C551" t="str">
            <v>Nouvion-et-Catillon</v>
          </cell>
        </row>
        <row r="552">
          <cell r="C552" t="str">
            <v>Nouvion-le-Comte</v>
          </cell>
        </row>
        <row r="553">
          <cell r="C553" t="str">
            <v>Nouvion-le-Vineux</v>
          </cell>
        </row>
        <row r="554">
          <cell r="C554" t="str">
            <v>Nouvron-Vingré</v>
          </cell>
        </row>
        <row r="555">
          <cell r="C555" t="str">
            <v>Noyales</v>
          </cell>
        </row>
        <row r="556">
          <cell r="C556" t="str">
            <v>Noyant-et-Aconin</v>
          </cell>
        </row>
        <row r="557">
          <cell r="C557" t="str">
            <v>Oeuilly</v>
          </cell>
        </row>
        <row r="558">
          <cell r="C558" t="str">
            <v>Ognes</v>
          </cell>
        </row>
        <row r="559">
          <cell r="C559" t="str">
            <v>Ohis</v>
          </cell>
        </row>
        <row r="560">
          <cell r="C560" t="str">
            <v>Oigny-en-Valois</v>
          </cell>
        </row>
        <row r="561">
          <cell r="C561" t="str">
            <v>Oisy</v>
          </cell>
        </row>
        <row r="562">
          <cell r="C562" t="str">
            <v>Ollezy</v>
          </cell>
        </row>
        <row r="563">
          <cell r="C563" t="str">
            <v>Omissy</v>
          </cell>
        </row>
        <row r="564">
          <cell r="C564" t="str">
            <v>Orainville</v>
          </cell>
        </row>
        <row r="565">
          <cell r="C565" t="str">
            <v>Orgeval</v>
          </cell>
        </row>
        <row r="566">
          <cell r="C566" t="str">
            <v>Origny-en-Thiérache</v>
          </cell>
        </row>
        <row r="567">
          <cell r="C567" t="str">
            <v>Origny-Sainte-Benoite</v>
          </cell>
        </row>
        <row r="568">
          <cell r="C568" t="str">
            <v>Osly-Courtil</v>
          </cell>
        </row>
        <row r="569">
          <cell r="C569" t="str">
            <v>Ostel</v>
          </cell>
        </row>
        <row r="570">
          <cell r="C570" t="str">
            <v>Oulches-la-Vallée-Foulon</v>
          </cell>
        </row>
        <row r="571">
          <cell r="C571" t="str">
            <v>Oulchy-la-Ville</v>
          </cell>
        </row>
        <row r="572">
          <cell r="C572" t="str">
            <v>Oulchy-le-Château</v>
          </cell>
        </row>
        <row r="573">
          <cell r="C573" t="str">
            <v>Paars</v>
          </cell>
        </row>
        <row r="574">
          <cell r="C574" t="str">
            <v>Paissy</v>
          </cell>
        </row>
        <row r="575">
          <cell r="C575" t="str">
            <v>Pancy-Courtecon</v>
          </cell>
        </row>
        <row r="576">
          <cell r="C576" t="str">
            <v>Papleux</v>
          </cell>
        </row>
        <row r="577">
          <cell r="C577" t="str">
            <v>Parcy-et-Tigny</v>
          </cell>
        </row>
        <row r="578">
          <cell r="C578" t="str">
            <v>Parfondeval</v>
          </cell>
        </row>
        <row r="579">
          <cell r="C579" t="str">
            <v>Parfondru</v>
          </cell>
        </row>
        <row r="580">
          <cell r="C580" t="str">
            <v>Pargnan</v>
          </cell>
        </row>
        <row r="581">
          <cell r="C581" t="str">
            <v>Pargny-Filain</v>
          </cell>
        </row>
        <row r="582">
          <cell r="C582" t="str">
            <v>Pargny-la-Dhuys</v>
          </cell>
        </row>
        <row r="583">
          <cell r="C583" t="str">
            <v>Pargny-les-Bois</v>
          </cell>
        </row>
        <row r="584">
          <cell r="C584" t="str">
            <v>Parpeville</v>
          </cell>
        </row>
        <row r="585">
          <cell r="C585" t="str">
            <v>Pasly</v>
          </cell>
        </row>
        <row r="586">
          <cell r="C586" t="str">
            <v>Passy-en-Valois</v>
          </cell>
        </row>
        <row r="587">
          <cell r="C587" t="str">
            <v>Passy-sur-Marne</v>
          </cell>
        </row>
        <row r="588">
          <cell r="C588" t="str">
            <v>Pavant</v>
          </cell>
        </row>
        <row r="589">
          <cell r="C589" t="str">
            <v>Pernant</v>
          </cell>
        </row>
        <row r="590">
          <cell r="C590" t="str">
            <v>Petit-Verly</v>
          </cell>
        </row>
        <row r="591">
          <cell r="C591" t="str">
            <v>Pierremande</v>
          </cell>
        </row>
        <row r="592">
          <cell r="C592" t="str">
            <v>Pierrepont</v>
          </cell>
        </row>
        <row r="593">
          <cell r="C593" t="str">
            <v>Pignicourt</v>
          </cell>
        </row>
        <row r="594">
          <cell r="C594" t="str">
            <v>Pinon</v>
          </cell>
        </row>
        <row r="595">
          <cell r="C595" t="str">
            <v>Pithon</v>
          </cell>
        </row>
        <row r="596">
          <cell r="C596" t="str">
            <v>Pleine-Selve</v>
          </cell>
        </row>
        <row r="597">
          <cell r="C597" t="str">
            <v>Ploisy</v>
          </cell>
        </row>
        <row r="598">
          <cell r="C598" t="str">
            <v>Plomion</v>
          </cell>
        </row>
        <row r="599">
          <cell r="C599" t="str">
            <v>Ployart-et-Vaurseine</v>
          </cell>
        </row>
        <row r="600">
          <cell r="C600" t="str">
            <v>Pommiers</v>
          </cell>
        </row>
        <row r="601">
          <cell r="C601" t="str">
            <v>Pont-Arcy</v>
          </cell>
        </row>
        <row r="602">
          <cell r="C602" t="str">
            <v>Pontavert</v>
          </cell>
        </row>
        <row r="603">
          <cell r="C603" t="str">
            <v>Pontru</v>
          </cell>
        </row>
        <row r="604">
          <cell r="C604" t="str">
            <v>Pontruet</v>
          </cell>
        </row>
        <row r="605">
          <cell r="C605" t="str">
            <v>Pont-Saint-Mard</v>
          </cell>
        </row>
        <row r="606">
          <cell r="C606" t="str">
            <v>Pouilly-sur-Serre</v>
          </cell>
        </row>
        <row r="607">
          <cell r="C607" t="str">
            <v>Prémont</v>
          </cell>
        </row>
        <row r="608">
          <cell r="C608" t="str">
            <v>Prémontré</v>
          </cell>
        </row>
        <row r="609">
          <cell r="C609" t="str">
            <v>Presles-et-Boves</v>
          </cell>
        </row>
        <row r="610">
          <cell r="C610" t="str">
            <v>Presles-et-Thierny</v>
          </cell>
        </row>
        <row r="611">
          <cell r="C611" t="str">
            <v>Priez</v>
          </cell>
        </row>
        <row r="612">
          <cell r="C612" t="str">
            <v>Prisces</v>
          </cell>
        </row>
        <row r="613">
          <cell r="C613" t="str">
            <v>Proisy</v>
          </cell>
        </row>
        <row r="614">
          <cell r="C614" t="str">
            <v>Proix</v>
          </cell>
        </row>
        <row r="615">
          <cell r="C615" t="str">
            <v>Prouvais</v>
          </cell>
        </row>
        <row r="616">
          <cell r="C616" t="str">
            <v>Proviseux-et-Plesnoy</v>
          </cell>
        </row>
        <row r="617">
          <cell r="C617" t="str">
            <v>Puiseux-en-Retz</v>
          </cell>
        </row>
        <row r="618">
          <cell r="C618" t="str">
            <v>Puisieux-et-Clanlieu</v>
          </cell>
        </row>
        <row r="619">
          <cell r="C619" t="str">
            <v>Quierzy</v>
          </cell>
        </row>
        <row r="620">
          <cell r="C620" t="str">
            <v>Quincy-Basse</v>
          </cell>
        </row>
        <row r="621">
          <cell r="C621" t="str">
            <v>Quincy-sous-le-Mont</v>
          </cell>
        </row>
        <row r="622">
          <cell r="C622" t="str">
            <v>Raillimont</v>
          </cell>
        </row>
        <row r="623">
          <cell r="C623" t="str">
            <v>Ramicourt</v>
          </cell>
        </row>
        <row r="624">
          <cell r="C624" t="str">
            <v>Regny</v>
          </cell>
        </row>
        <row r="625">
          <cell r="C625" t="str">
            <v>Remaucourt</v>
          </cell>
        </row>
        <row r="626">
          <cell r="C626" t="str">
            <v>Remies</v>
          </cell>
        </row>
        <row r="627">
          <cell r="C627" t="str">
            <v>Remigny</v>
          </cell>
        </row>
        <row r="628">
          <cell r="C628" t="str">
            <v>Renansart</v>
          </cell>
        </row>
        <row r="629">
          <cell r="C629" t="str">
            <v>Renneval</v>
          </cell>
        </row>
        <row r="630">
          <cell r="C630" t="str">
            <v>Résigny</v>
          </cell>
        </row>
        <row r="631">
          <cell r="C631" t="str">
            <v>Ressons-le-Long</v>
          </cell>
        </row>
        <row r="632">
          <cell r="C632" t="str">
            <v>Retheuil</v>
          </cell>
        </row>
        <row r="633">
          <cell r="C633" t="str">
            <v>Reuilly-Sauvigny</v>
          </cell>
        </row>
        <row r="634">
          <cell r="C634" t="str">
            <v>Ribeauville</v>
          </cell>
        </row>
        <row r="635">
          <cell r="C635" t="str">
            <v>Ribemont</v>
          </cell>
        </row>
        <row r="636">
          <cell r="C636" t="str">
            <v>Rocourt-Saint-Martin</v>
          </cell>
        </row>
        <row r="637">
          <cell r="C637" t="str">
            <v>Rocquigny</v>
          </cell>
        </row>
        <row r="638">
          <cell r="C638" t="str">
            <v>Rogécourt</v>
          </cell>
        </row>
        <row r="639">
          <cell r="C639" t="str">
            <v>Rogny</v>
          </cell>
        </row>
        <row r="640">
          <cell r="C640" t="str">
            <v>Romeny-sur-Marne</v>
          </cell>
        </row>
        <row r="641">
          <cell r="C641" t="str">
            <v>Romery</v>
          </cell>
        </row>
        <row r="642">
          <cell r="C642" t="str">
            <v>Ronchères</v>
          </cell>
        </row>
        <row r="643">
          <cell r="C643" t="str">
            <v>Roucy</v>
          </cell>
        </row>
        <row r="644">
          <cell r="C644" t="str">
            <v>Rougeries</v>
          </cell>
        </row>
        <row r="645">
          <cell r="C645" t="str">
            <v>Roupy</v>
          </cell>
        </row>
        <row r="646">
          <cell r="C646" t="str">
            <v>Rouvroy</v>
          </cell>
        </row>
        <row r="647">
          <cell r="C647" t="str">
            <v>Rouvroy-sur-Serre</v>
          </cell>
        </row>
        <row r="648">
          <cell r="C648" t="str">
            <v>Royaucourt-et-Chailvet</v>
          </cell>
        </row>
        <row r="649">
          <cell r="C649" t="str">
            <v>Rozet-Saint-Albin</v>
          </cell>
        </row>
        <row r="650">
          <cell r="C650" t="str">
            <v>Rozières-sur-Crise</v>
          </cell>
        </row>
        <row r="651">
          <cell r="C651" t="str">
            <v>Rozoy-Bellevalle</v>
          </cell>
        </row>
        <row r="652">
          <cell r="C652" t="str">
            <v>Rozoy-sur-Serre</v>
          </cell>
        </row>
        <row r="653">
          <cell r="C653" t="str">
            <v>Saconin-et-Breuil</v>
          </cell>
        </row>
        <row r="654">
          <cell r="C654" t="str">
            <v>Sains-Richaumont</v>
          </cell>
        </row>
        <row r="655">
          <cell r="C655" t="str">
            <v>Saint-Algis</v>
          </cell>
        </row>
        <row r="656">
          <cell r="C656" t="str">
            <v>Saint-Aubin</v>
          </cell>
        </row>
        <row r="657">
          <cell r="C657" t="str">
            <v>Saint-Bandry</v>
          </cell>
        </row>
        <row r="658">
          <cell r="C658" t="str">
            <v>Saint-Christophe-à-Berry</v>
          </cell>
        </row>
        <row r="659">
          <cell r="C659" t="str">
            <v>Saint-Clément</v>
          </cell>
        </row>
        <row r="660">
          <cell r="C660" t="str">
            <v>Sainte-Croix</v>
          </cell>
        </row>
        <row r="661">
          <cell r="C661" t="str">
            <v>Sainte-Geneviève</v>
          </cell>
        </row>
        <row r="662">
          <cell r="C662" t="str">
            <v>Sainte-Preuve</v>
          </cell>
        </row>
        <row r="663">
          <cell r="C663" t="str">
            <v>Saint-Erme-Outre-et-Ramecourt</v>
          </cell>
        </row>
        <row r="664">
          <cell r="C664" t="str">
            <v>Saint-Eugène</v>
          </cell>
        </row>
        <row r="665">
          <cell r="C665" t="str">
            <v>Saint-Gengoulph</v>
          </cell>
        </row>
        <row r="666">
          <cell r="C666" t="str">
            <v>Saint-Gobain</v>
          </cell>
        </row>
        <row r="667">
          <cell r="C667" t="str">
            <v>Saint-Gobert</v>
          </cell>
        </row>
        <row r="668">
          <cell r="C668" t="str">
            <v>Saint-Mard</v>
          </cell>
        </row>
        <row r="669">
          <cell r="C669" t="str">
            <v>Saint-Martin-Rivière</v>
          </cell>
        </row>
        <row r="670">
          <cell r="C670" t="str">
            <v>Saint-Michel</v>
          </cell>
        </row>
        <row r="671">
          <cell r="C671" t="str">
            <v>Saint-Nicolas-aux-Bois</v>
          </cell>
        </row>
        <row r="672">
          <cell r="C672" t="str">
            <v>Saint-Paul-aux-Bois</v>
          </cell>
        </row>
        <row r="673">
          <cell r="C673" t="str">
            <v>Saint-Pierre-Aigle</v>
          </cell>
        </row>
        <row r="674">
          <cell r="C674" t="str">
            <v>Saint-Pierre-lès-Franqueville</v>
          </cell>
        </row>
        <row r="675">
          <cell r="C675" t="str">
            <v>Saint-Pierremont</v>
          </cell>
        </row>
        <row r="676">
          <cell r="C676" t="str">
            <v>Saint-Quentin</v>
          </cell>
        </row>
        <row r="677">
          <cell r="C677" t="str">
            <v>Saint-Rémy-Blanzy</v>
          </cell>
        </row>
        <row r="678">
          <cell r="C678" t="str">
            <v>Saint-Simon</v>
          </cell>
        </row>
        <row r="679">
          <cell r="C679" t="str">
            <v>Saint-Thibaut</v>
          </cell>
        </row>
        <row r="680">
          <cell r="C680" t="str">
            <v>Saint-Thomas</v>
          </cell>
        </row>
        <row r="681">
          <cell r="C681" t="str">
            <v>Samoussy</v>
          </cell>
        </row>
        <row r="682">
          <cell r="C682" t="str">
            <v>Sancy-les-Cheminots</v>
          </cell>
        </row>
        <row r="683">
          <cell r="C683" t="str">
            <v>Saponay</v>
          </cell>
        </row>
        <row r="684">
          <cell r="C684" t="str">
            <v>Saulchery</v>
          </cell>
        </row>
        <row r="685">
          <cell r="C685" t="str">
            <v>Savy</v>
          </cell>
        </row>
        <row r="686">
          <cell r="C686" t="str">
            <v>Seboncourt</v>
          </cell>
        </row>
        <row r="687">
          <cell r="C687" t="str">
            <v>Selens</v>
          </cell>
        </row>
        <row r="688">
          <cell r="C688" t="str">
            <v>Septmonts</v>
          </cell>
        </row>
        <row r="689">
          <cell r="C689" t="str">
            <v>Septvaux</v>
          </cell>
        </row>
        <row r="690">
          <cell r="C690" t="str">
            <v>Sequehart</v>
          </cell>
        </row>
        <row r="691">
          <cell r="C691" t="str">
            <v>Serain</v>
          </cell>
        </row>
        <row r="692">
          <cell r="C692" t="str">
            <v>Seraucourt-le-Grand</v>
          </cell>
        </row>
        <row r="693">
          <cell r="C693" t="str">
            <v>Serches</v>
          </cell>
        </row>
        <row r="694">
          <cell r="C694" t="str">
            <v>Sergy</v>
          </cell>
        </row>
        <row r="695">
          <cell r="C695" t="str">
            <v>Seringes-et-Nesles</v>
          </cell>
        </row>
        <row r="696">
          <cell r="C696" t="str">
            <v>Sermoise</v>
          </cell>
        </row>
        <row r="697">
          <cell r="C697" t="str">
            <v>Servais</v>
          </cell>
        </row>
        <row r="698">
          <cell r="C698" t="str">
            <v>Serval</v>
          </cell>
        </row>
        <row r="699">
          <cell r="C699" t="str">
            <v>Séry-lès-Mézières</v>
          </cell>
        </row>
        <row r="700">
          <cell r="C700" t="str">
            <v>Silly-la-Poterie</v>
          </cell>
        </row>
        <row r="701">
          <cell r="C701" t="str">
            <v>Sinceny</v>
          </cell>
        </row>
        <row r="702">
          <cell r="C702" t="str">
            <v>Sissonne</v>
          </cell>
        </row>
        <row r="703">
          <cell r="C703" t="str">
            <v>Sissy</v>
          </cell>
        </row>
        <row r="704">
          <cell r="C704" t="str">
            <v>Soissons</v>
          </cell>
        </row>
        <row r="705">
          <cell r="C705" t="str">
            <v>Soize</v>
          </cell>
        </row>
        <row r="706">
          <cell r="C706" t="str">
            <v>Sommelans</v>
          </cell>
        </row>
        <row r="707">
          <cell r="C707" t="str">
            <v>Sommeron</v>
          </cell>
        </row>
        <row r="708">
          <cell r="C708" t="str">
            <v>Sommette-Eaucourt</v>
          </cell>
        </row>
        <row r="709">
          <cell r="C709" t="str">
            <v>Sons-et-Ronchères</v>
          </cell>
        </row>
        <row r="710">
          <cell r="C710" t="str">
            <v>Sorbais</v>
          </cell>
        </row>
        <row r="711">
          <cell r="C711" t="str">
            <v>Soucy</v>
          </cell>
        </row>
        <row r="712">
          <cell r="C712" t="str">
            <v>Soupir</v>
          </cell>
        </row>
        <row r="713">
          <cell r="C713" t="str">
            <v>Surfontaine</v>
          </cell>
        </row>
        <row r="714">
          <cell r="C714" t="str">
            <v>Suzy</v>
          </cell>
        </row>
        <row r="715">
          <cell r="C715" t="str">
            <v>Taillefontaine</v>
          </cell>
        </row>
        <row r="716">
          <cell r="C716" t="str">
            <v>Tannières</v>
          </cell>
        </row>
        <row r="717">
          <cell r="C717" t="str">
            <v>Tartiers</v>
          </cell>
        </row>
        <row r="718">
          <cell r="C718" t="str">
            <v>Tavaux-et-Pontséricourt</v>
          </cell>
        </row>
        <row r="719">
          <cell r="C719" t="str">
            <v>Tergnier</v>
          </cell>
        </row>
        <row r="720">
          <cell r="C720" t="str">
            <v>Terny-Sorny</v>
          </cell>
        </row>
        <row r="721">
          <cell r="C721" t="str">
            <v>Thenailles</v>
          </cell>
        </row>
        <row r="722">
          <cell r="C722" t="str">
            <v>Thenelles</v>
          </cell>
        </row>
        <row r="723">
          <cell r="C723" t="str">
            <v>Thiernu</v>
          </cell>
        </row>
        <row r="724">
          <cell r="C724" t="str">
            <v>Torcy-en-Valois</v>
          </cell>
        </row>
        <row r="725">
          <cell r="C725" t="str">
            <v>Toulis-et-Attencourt</v>
          </cell>
        </row>
        <row r="726">
          <cell r="C726" t="str">
            <v>Travecy</v>
          </cell>
        </row>
        <row r="727">
          <cell r="C727" t="str">
            <v>Trefcon</v>
          </cell>
        </row>
        <row r="728">
          <cell r="C728" t="str">
            <v>Trélou-sur-Marne</v>
          </cell>
        </row>
        <row r="729">
          <cell r="C729" t="str">
            <v>Troësnes</v>
          </cell>
        </row>
        <row r="730">
          <cell r="C730" t="str">
            <v>Trosly-Loire</v>
          </cell>
        </row>
        <row r="731">
          <cell r="C731" t="str">
            <v>Trucy</v>
          </cell>
        </row>
        <row r="732">
          <cell r="C732" t="str">
            <v>Tugny-et-Pont</v>
          </cell>
        </row>
        <row r="733">
          <cell r="C733" t="str">
            <v>Tupigny</v>
          </cell>
        </row>
        <row r="734">
          <cell r="C734" t="str">
            <v>Ugny-le-Gay</v>
          </cell>
        </row>
        <row r="735">
          <cell r="C735" t="str">
            <v>Urcel</v>
          </cell>
        </row>
        <row r="736">
          <cell r="C736" t="str">
            <v>Urvillers</v>
          </cell>
        </row>
        <row r="737">
          <cell r="C737" t="str">
            <v>Vadencourt</v>
          </cell>
        </row>
        <row r="738">
          <cell r="C738" t="str">
            <v>Vailly-sur-Aisne</v>
          </cell>
        </row>
        <row r="739">
          <cell r="C739" t="str">
            <v>Vallées en Champagne</v>
          </cell>
        </row>
        <row r="740">
          <cell r="C740" t="str">
            <v>Variscourt</v>
          </cell>
        </row>
        <row r="741">
          <cell r="C741" t="str">
            <v>Vassens</v>
          </cell>
        </row>
        <row r="742">
          <cell r="C742" t="str">
            <v>Vasseny</v>
          </cell>
        </row>
        <row r="743">
          <cell r="C743" t="str">
            <v>Vassogne</v>
          </cell>
        </row>
        <row r="744">
          <cell r="C744" t="str">
            <v>Vaucelles-et-Beffecourt</v>
          </cell>
        </row>
        <row r="745">
          <cell r="C745" t="str">
            <v>Vaudesson</v>
          </cell>
        </row>
        <row r="746">
          <cell r="C746" t="str">
            <v>Vauxaillon</v>
          </cell>
        </row>
        <row r="747">
          <cell r="C747" t="str">
            <v>Vaux-Andigny</v>
          </cell>
        </row>
        <row r="748">
          <cell r="C748" t="str">
            <v>Vauxbuin</v>
          </cell>
        </row>
        <row r="749">
          <cell r="C749" t="str">
            <v>Vaux-en-Vermandois</v>
          </cell>
        </row>
        <row r="750">
          <cell r="C750" t="str">
            <v>Vauxrezis</v>
          </cell>
        </row>
        <row r="751">
          <cell r="C751" t="str">
            <v>Vauxtin</v>
          </cell>
        </row>
        <row r="752">
          <cell r="C752" t="str">
            <v>Vendelles</v>
          </cell>
        </row>
        <row r="753">
          <cell r="C753" t="str">
            <v>Vendeuil</v>
          </cell>
        </row>
        <row r="754">
          <cell r="C754" t="str">
            <v>Vendhuile</v>
          </cell>
        </row>
        <row r="755">
          <cell r="C755" t="str">
            <v>Vendières</v>
          </cell>
        </row>
        <row r="756">
          <cell r="C756" t="str">
            <v>Vendresse-Beaulne</v>
          </cell>
        </row>
        <row r="757">
          <cell r="C757" t="str">
            <v>Vénérolles</v>
          </cell>
        </row>
        <row r="758">
          <cell r="C758" t="str">
            <v>Venizel</v>
          </cell>
        </row>
        <row r="759">
          <cell r="C759" t="str">
            <v>Verdilly</v>
          </cell>
        </row>
        <row r="760">
          <cell r="C760" t="str">
            <v>Vermand</v>
          </cell>
        </row>
        <row r="761">
          <cell r="C761" t="str">
            <v>Verneuil-sous-Coucy</v>
          </cell>
        </row>
        <row r="762">
          <cell r="C762" t="str">
            <v>Verneuil-sur-Serre</v>
          </cell>
        </row>
        <row r="763">
          <cell r="C763" t="str">
            <v>Versigny</v>
          </cell>
        </row>
        <row r="764">
          <cell r="C764" t="str">
            <v>Vervins</v>
          </cell>
        </row>
        <row r="765">
          <cell r="C765" t="str">
            <v>Vesles-et-Caumont</v>
          </cell>
        </row>
        <row r="766">
          <cell r="C766" t="str">
            <v>Veslud</v>
          </cell>
        </row>
        <row r="767">
          <cell r="C767" t="str">
            <v>Veuilly-la-Poterie</v>
          </cell>
        </row>
        <row r="768">
          <cell r="C768" t="str">
            <v>Vézaponin</v>
          </cell>
        </row>
        <row r="769">
          <cell r="C769" t="str">
            <v>Vézilly</v>
          </cell>
        </row>
        <row r="770">
          <cell r="C770" t="str">
            <v>Vichel-Nanteuil</v>
          </cell>
        </row>
        <row r="771">
          <cell r="C771" t="str">
            <v>Vic-sur-Aisne</v>
          </cell>
        </row>
        <row r="772">
          <cell r="C772" t="str">
            <v>Viel-Arcy</v>
          </cell>
        </row>
        <row r="773">
          <cell r="C773" t="str">
            <v>Viels-Maisons</v>
          </cell>
        </row>
        <row r="774">
          <cell r="C774" t="str">
            <v>Vierzy</v>
          </cell>
        </row>
        <row r="775">
          <cell r="C775" t="str">
            <v>Viffort</v>
          </cell>
        </row>
        <row r="776">
          <cell r="C776" t="str">
            <v>Vigneux-Hocquet</v>
          </cell>
        </row>
        <row r="777">
          <cell r="C777" t="str">
            <v>Villemontoire</v>
          </cell>
        </row>
        <row r="778">
          <cell r="C778" t="str">
            <v>Villeneuve-Saint-Germain</v>
          </cell>
        </row>
        <row r="779">
          <cell r="C779" t="str">
            <v>Villeneuve-sur-Fère</v>
          </cell>
        </row>
        <row r="780">
          <cell r="C780" t="str">
            <v>Villequier-Aumont</v>
          </cell>
        </row>
        <row r="781">
          <cell r="C781" t="str">
            <v>Villeret</v>
          </cell>
        </row>
        <row r="782">
          <cell r="C782" t="str">
            <v>Villers-Agron-Aiguizy</v>
          </cell>
        </row>
        <row r="783">
          <cell r="C783" t="str">
            <v>Villers-Cotterêts</v>
          </cell>
        </row>
        <row r="784">
          <cell r="C784" t="str">
            <v>Villers-Hélon</v>
          </cell>
        </row>
        <row r="785">
          <cell r="C785" t="str">
            <v>Villers-le-Sec</v>
          </cell>
        </row>
        <row r="786">
          <cell r="C786" t="str">
            <v>Villers-lès-Guise</v>
          </cell>
        </row>
        <row r="787">
          <cell r="C787" t="str">
            <v>Villers-Saint-Christophe</v>
          </cell>
        </row>
        <row r="788">
          <cell r="C788" t="str">
            <v>Villers-sur-Fère</v>
          </cell>
        </row>
        <row r="789">
          <cell r="C789" t="str">
            <v>Ville-Savoye</v>
          </cell>
        </row>
        <row r="790">
          <cell r="C790" t="str">
            <v>Villiers-Saint-Denis</v>
          </cell>
        </row>
        <row r="791">
          <cell r="C791" t="str">
            <v>Vincy-Reuil-et-Magny</v>
          </cell>
        </row>
        <row r="792">
          <cell r="C792" t="str">
            <v>Viry-Noureuil</v>
          </cell>
        </row>
        <row r="793">
          <cell r="C793" t="str">
            <v>Vivaise</v>
          </cell>
        </row>
        <row r="794">
          <cell r="C794" t="str">
            <v>Vivières</v>
          </cell>
        </row>
        <row r="795">
          <cell r="C795" t="str">
            <v>Voharies</v>
          </cell>
        </row>
        <row r="796">
          <cell r="C796" t="str">
            <v>Vorges</v>
          </cell>
        </row>
        <row r="797">
          <cell r="C797" t="str">
            <v>Voulpaix</v>
          </cell>
        </row>
        <row r="798">
          <cell r="C798" t="str">
            <v>Voyenne</v>
          </cell>
        </row>
        <row r="799">
          <cell r="C799" t="str">
            <v>Vregny</v>
          </cell>
        </row>
        <row r="800">
          <cell r="C800" t="str">
            <v>Vuillery</v>
          </cell>
        </row>
        <row r="801">
          <cell r="C801" t="str">
            <v>Wassigny</v>
          </cell>
        </row>
        <row r="802">
          <cell r="C802" t="str">
            <v>Watigny</v>
          </cell>
        </row>
        <row r="803">
          <cell r="C803" t="str">
            <v>Wiège-Faty</v>
          </cell>
        </row>
        <row r="804">
          <cell r="C804" t="str">
            <v>Wimy</v>
          </cell>
        </row>
        <row r="805">
          <cell r="C805" t="str">
            <v>Wissignicourt</v>
          </cell>
        </row>
        <row r="806">
          <cell r="C806" t="str">
            <v>Abancourt</v>
          </cell>
        </row>
        <row r="807">
          <cell r="C807" t="str">
            <v>Abscon</v>
          </cell>
        </row>
        <row r="808">
          <cell r="C808" t="str">
            <v>Aibes</v>
          </cell>
        </row>
        <row r="809">
          <cell r="C809" t="str">
            <v>Aix</v>
          </cell>
        </row>
        <row r="810">
          <cell r="C810" t="str">
            <v>Allennes-les-Marais</v>
          </cell>
        </row>
        <row r="811">
          <cell r="C811" t="str">
            <v>Amfroipret</v>
          </cell>
        </row>
        <row r="812">
          <cell r="C812" t="str">
            <v>Anhiers</v>
          </cell>
        </row>
        <row r="813">
          <cell r="C813" t="str">
            <v>Aniche</v>
          </cell>
        </row>
        <row r="814">
          <cell r="C814" t="str">
            <v>Anneux</v>
          </cell>
        </row>
        <row r="815">
          <cell r="C815" t="str">
            <v>Annoeullin</v>
          </cell>
        </row>
        <row r="816">
          <cell r="C816" t="str">
            <v>Anor</v>
          </cell>
        </row>
        <row r="817">
          <cell r="C817" t="str">
            <v>Anstaing</v>
          </cell>
        </row>
        <row r="818">
          <cell r="C818" t="str">
            <v>Anzin</v>
          </cell>
        </row>
        <row r="819">
          <cell r="C819" t="str">
            <v>Arleux</v>
          </cell>
        </row>
        <row r="820">
          <cell r="C820" t="str">
            <v>Armbouts-Cappel</v>
          </cell>
        </row>
        <row r="821">
          <cell r="C821" t="str">
            <v>Armentières</v>
          </cell>
        </row>
        <row r="822">
          <cell r="C822" t="str">
            <v>Arnèke</v>
          </cell>
        </row>
        <row r="823">
          <cell r="C823" t="str">
            <v>Artres</v>
          </cell>
        </row>
        <row r="824">
          <cell r="C824" t="str">
            <v>Assevent</v>
          </cell>
        </row>
        <row r="825">
          <cell r="C825" t="str">
            <v>Attiches</v>
          </cell>
        </row>
        <row r="826">
          <cell r="C826" t="str">
            <v>Aubencheul-au-Bac</v>
          </cell>
        </row>
        <row r="827">
          <cell r="C827" t="str">
            <v>Auberchicourt</v>
          </cell>
        </row>
        <row r="828">
          <cell r="C828" t="str">
            <v>Aubers</v>
          </cell>
        </row>
        <row r="829">
          <cell r="C829" t="str">
            <v>Aubigny-au-Bac</v>
          </cell>
        </row>
        <row r="830">
          <cell r="C830" t="str">
            <v>Aubry-du-Hainaut</v>
          </cell>
        </row>
        <row r="831">
          <cell r="C831" t="str">
            <v>Auby</v>
          </cell>
        </row>
        <row r="832">
          <cell r="C832" t="str">
            <v>Auchy-lez-Orchies</v>
          </cell>
        </row>
        <row r="833">
          <cell r="C833" t="str">
            <v>Audignies</v>
          </cell>
        </row>
        <row r="834">
          <cell r="C834" t="str">
            <v>Aulnoye-Aymeries</v>
          </cell>
        </row>
        <row r="835">
          <cell r="C835" t="str">
            <v>Aulnoy-lez-Valenciennes</v>
          </cell>
        </row>
        <row r="836">
          <cell r="C836" t="str">
            <v>Avelin</v>
          </cell>
        </row>
        <row r="837">
          <cell r="C837" t="str">
            <v>Avesnelles</v>
          </cell>
        </row>
        <row r="838">
          <cell r="C838" t="str">
            <v>Avesnes-les-Aubert</v>
          </cell>
        </row>
        <row r="839">
          <cell r="C839" t="str">
            <v>Avesnes-le-Sec</v>
          </cell>
        </row>
        <row r="840">
          <cell r="C840" t="str">
            <v>Avesnes-sur-Helpe</v>
          </cell>
        </row>
        <row r="841">
          <cell r="C841" t="str">
            <v>Awoingt</v>
          </cell>
        </row>
        <row r="842">
          <cell r="C842" t="str">
            <v>Bachant</v>
          </cell>
        </row>
        <row r="843">
          <cell r="C843" t="str">
            <v>Bachy</v>
          </cell>
        </row>
        <row r="844">
          <cell r="C844" t="str">
            <v>Bailleul</v>
          </cell>
        </row>
        <row r="845">
          <cell r="C845" t="str">
            <v>Baisieux</v>
          </cell>
        </row>
        <row r="846">
          <cell r="C846" t="str">
            <v>Baives</v>
          </cell>
        </row>
        <row r="847">
          <cell r="C847" t="str">
            <v>Bambecque</v>
          </cell>
        </row>
        <row r="848">
          <cell r="C848" t="str">
            <v>Banteux</v>
          </cell>
        </row>
        <row r="849">
          <cell r="C849" t="str">
            <v>Bantigny</v>
          </cell>
        </row>
        <row r="850">
          <cell r="C850" t="str">
            <v>Bantouzelle</v>
          </cell>
        </row>
        <row r="851">
          <cell r="C851" t="str">
            <v>Bas-Lieu</v>
          </cell>
        </row>
        <row r="852">
          <cell r="C852" t="str">
            <v>Bauvin</v>
          </cell>
        </row>
        <row r="853">
          <cell r="C853" t="str">
            <v>Bavay</v>
          </cell>
        </row>
        <row r="854">
          <cell r="C854" t="str">
            <v>Bavinchove</v>
          </cell>
        </row>
        <row r="855">
          <cell r="C855" t="str">
            <v>Bazuel</v>
          </cell>
        </row>
        <row r="856">
          <cell r="C856" t="str">
            <v>Beaucamps-Ligny</v>
          </cell>
        </row>
        <row r="857">
          <cell r="C857" t="str">
            <v>Beaudignies</v>
          </cell>
        </row>
        <row r="858">
          <cell r="C858" t="str">
            <v>Beaufort</v>
          </cell>
        </row>
        <row r="859">
          <cell r="C859" t="str">
            <v>Beaumont-en-Cambrésis</v>
          </cell>
        </row>
        <row r="860">
          <cell r="C860" t="str">
            <v>Beaurain</v>
          </cell>
        </row>
        <row r="861">
          <cell r="C861" t="str">
            <v>Beaurepaire-sur-Sambre</v>
          </cell>
        </row>
        <row r="862">
          <cell r="C862" t="str">
            <v>Beaurieux</v>
          </cell>
        </row>
        <row r="863">
          <cell r="C863" t="str">
            <v>Beauvois-en-Cambrésis</v>
          </cell>
        </row>
        <row r="864">
          <cell r="C864" t="str">
            <v>Bellaing</v>
          </cell>
        </row>
        <row r="865">
          <cell r="C865" t="str">
            <v>Bellignies</v>
          </cell>
        </row>
        <row r="866">
          <cell r="C866" t="str">
            <v>Bérelles</v>
          </cell>
        </row>
        <row r="867">
          <cell r="C867" t="str">
            <v>Bergues</v>
          </cell>
        </row>
        <row r="868">
          <cell r="C868" t="str">
            <v>Berlaimont</v>
          </cell>
        </row>
        <row r="869">
          <cell r="C869" t="str">
            <v>Bermerain</v>
          </cell>
        </row>
        <row r="870">
          <cell r="C870" t="str">
            <v>Bermeries</v>
          </cell>
        </row>
        <row r="871">
          <cell r="C871" t="str">
            <v>Bersée</v>
          </cell>
        </row>
        <row r="872">
          <cell r="C872" t="str">
            <v>Bersillies</v>
          </cell>
        </row>
        <row r="873">
          <cell r="C873" t="str">
            <v>Berthen</v>
          </cell>
        </row>
        <row r="874">
          <cell r="C874" t="str">
            <v>Bertry</v>
          </cell>
        </row>
        <row r="875">
          <cell r="C875" t="str">
            <v>Béthencourt</v>
          </cell>
        </row>
        <row r="876">
          <cell r="C876" t="str">
            <v>Bettignies</v>
          </cell>
        </row>
        <row r="877">
          <cell r="C877" t="str">
            <v>Bettrechies</v>
          </cell>
        </row>
        <row r="878">
          <cell r="C878" t="str">
            <v>Beugnies</v>
          </cell>
        </row>
        <row r="879">
          <cell r="C879" t="str">
            <v>Beuvrages</v>
          </cell>
        </row>
        <row r="880">
          <cell r="C880" t="str">
            <v>Beuvry-la-Forêt</v>
          </cell>
        </row>
        <row r="881">
          <cell r="C881" t="str">
            <v>Bévillers</v>
          </cell>
        </row>
        <row r="882">
          <cell r="C882" t="str">
            <v>Bierne</v>
          </cell>
        </row>
        <row r="883">
          <cell r="C883" t="str">
            <v>Bissezeele</v>
          </cell>
        </row>
        <row r="884">
          <cell r="C884" t="str">
            <v>Blaringhem</v>
          </cell>
        </row>
        <row r="885">
          <cell r="C885" t="str">
            <v>Blécourt</v>
          </cell>
        </row>
        <row r="886">
          <cell r="C886" t="str">
            <v>Boeschepe</v>
          </cell>
        </row>
        <row r="887">
          <cell r="C887" t="str">
            <v>Boëseghem</v>
          </cell>
        </row>
        <row r="888">
          <cell r="C888" t="str">
            <v>Bois-Grenier</v>
          </cell>
        </row>
        <row r="889">
          <cell r="C889" t="str">
            <v>Bollezeele</v>
          </cell>
        </row>
        <row r="890">
          <cell r="C890" t="str">
            <v>Bondues</v>
          </cell>
        </row>
        <row r="891">
          <cell r="C891" t="str">
            <v>Borre</v>
          </cell>
        </row>
        <row r="892">
          <cell r="C892" t="str">
            <v>Bouchain</v>
          </cell>
        </row>
        <row r="893">
          <cell r="C893" t="str">
            <v>Boulogne-sur-Helpe</v>
          </cell>
        </row>
        <row r="894">
          <cell r="C894" t="str">
            <v>Bourbourg</v>
          </cell>
        </row>
        <row r="895">
          <cell r="C895" t="str">
            <v>Bourghelles</v>
          </cell>
        </row>
        <row r="896">
          <cell r="C896" t="str">
            <v>Boursies</v>
          </cell>
        </row>
        <row r="897">
          <cell r="C897" t="str">
            <v>Bousbecque</v>
          </cell>
        </row>
        <row r="898">
          <cell r="C898" t="str">
            <v>Bousies</v>
          </cell>
        </row>
        <row r="899">
          <cell r="C899" t="str">
            <v>Bousignies</v>
          </cell>
        </row>
        <row r="900">
          <cell r="C900" t="str">
            <v>Bousignies-sur-Roc</v>
          </cell>
        </row>
        <row r="901">
          <cell r="C901" t="str">
            <v>Boussières-en-Cambrésis</v>
          </cell>
        </row>
        <row r="902">
          <cell r="C902" t="str">
            <v>Boussières-sur-Sambre</v>
          </cell>
        </row>
        <row r="903">
          <cell r="C903" t="str">
            <v>Boussois</v>
          </cell>
        </row>
        <row r="904">
          <cell r="C904" t="str">
            <v>Bouvignies</v>
          </cell>
        </row>
        <row r="905">
          <cell r="C905" t="str">
            <v>Bouvines</v>
          </cell>
        </row>
        <row r="906">
          <cell r="C906" t="str">
            <v>Bray-Dunes</v>
          </cell>
        </row>
        <row r="907">
          <cell r="C907" t="str">
            <v>Briastre</v>
          </cell>
        </row>
        <row r="908">
          <cell r="C908" t="str">
            <v>Brillon</v>
          </cell>
        </row>
        <row r="909">
          <cell r="C909" t="str">
            <v>Brouckerque</v>
          </cell>
        </row>
        <row r="910">
          <cell r="C910" t="str">
            <v>Broxeele</v>
          </cell>
        </row>
        <row r="911">
          <cell r="C911" t="str">
            <v>Bruay-sur-l'Escaut</v>
          </cell>
        </row>
        <row r="912">
          <cell r="C912" t="str">
            <v>Bruille-lez-Marchiennes</v>
          </cell>
        </row>
        <row r="913">
          <cell r="C913" t="str">
            <v>Bruille-Saint-Amand</v>
          </cell>
        </row>
        <row r="914">
          <cell r="C914" t="str">
            <v>Brunémont</v>
          </cell>
        </row>
        <row r="915">
          <cell r="C915" t="str">
            <v>Bry</v>
          </cell>
        </row>
        <row r="916">
          <cell r="C916" t="str">
            <v>Bugnicourt</v>
          </cell>
        </row>
        <row r="917">
          <cell r="C917" t="str">
            <v>Busigny</v>
          </cell>
        </row>
        <row r="918">
          <cell r="C918" t="str">
            <v>Buysscheure</v>
          </cell>
        </row>
        <row r="919">
          <cell r="C919" t="str">
            <v>Caëstre</v>
          </cell>
        </row>
        <row r="920">
          <cell r="C920" t="str">
            <v>Cagnoncles</v>
          </cell>
        </row>
        <row r="921">
          <cell r="C921" t="str">
            <v>Cambrai</v>
          </cell>
        </row>
        <row r="922">
          <cell r="C922" t="str">
            <v>Camphin-en-Carembault</v>
          </cell>
        </row>
        <row r="923">
          <cell r="C923" t="str">
            <v>Camphin-en-Pévèle</v>
          </cell>
        </row>
        <row r="924">
          <cell r="C924" t="str">
            <v>Cantaing-sur-Escaut</v>
          </cell>
        </row>
        <row r="925">
          <cell r="C925" t="str">
            <v>Cantin</v>
          </cell>
        </row>
        <row r="926">
          <cell r="C926" t="str">
            <v>Capelle</v>
          </cell>
        </row>
        <row r="927">
          <cell r="C927" t="str">
            <v>Capinghem</v>
          </cell>
        </row>
        <row r="928">
          <cell r="C928" t="str">
            <v>Cappelle-Brouck</v>
          </cell>
        </row>
        <row r="929">
          <cell r="C929" t="str">
            <v>Cappelle-en-Pévèle</v>
          </cell>
        </row>
        <row r="930">
          <cell r="C930" t="str">
            <v>Cappelle-la-Grande</v>
          </cell>
        </row>
        <row r="931">
          <cell r="C931" t="str">
            <v>Carnières</v>
          </cell>
        </row>
        <row r="932">
          <cell r="C932" t="str">
            <v>Carnin</v>
          </cell>
        </row>
        <row r="933">
          <cell r="C933" t="str">
            <v>Cartignies</v>
          </cell>
        </row>
        <row r="934">
          <cell r="C934" t="str">
            <v>Cassel</v>
          </cell>
        </row>
        <row r="935">
          <cell r="C935" t="str">
            <v>Catillon-sur-Sambre</v>
          </cell>
        </row>
        <row r="936">
          <cell r="C936" t="str">
            <v>Cattenières</v>
          </cell>
        </row>
        <row r="937">
          <cell r="C937" t="str">
            <v>Caudry</v>
          </cell>
        </row>
        <row r="938">
          <cell r="C938" t="str">
            <v>Caullery</v>
          </cell>
        </row>
        <row r="939">
          <cell r="C939" t="str">
            <v>Cauroir</v>
          </cell>
        </row>
        <row r="940">
          <cell r="C940" t="str">
            <v>Cerfontaine</v>
          </cell>
        </row>
        <row r="941">
          <cell r="C941" t="str">
            <v>Château-l'Abbaye</v>
          </cell>
        </row>
        <row r="942">
          <cell r="C942" t="str">
            <v>Chemy</v>
          </cell>
        </row>
        <row r="943">
          <cell r="C943" t="str">
            <v>Chéreng</v>
          </cell>
        </row>
        <row r="944">
          <cell r="C944" t="str">
            <v>Choisies</v>
          </cell>
        </row>
        <row r="945">
          <cell r="C945" t="str">
            <v>Clairfayts</v>
          </cell>
        </row>
        <row r="946">
          <cell r="C946" t="str">
            <v>Clary</v>
          </cell>
        </row>
        <row r="947">
          <cell r="C947" t="str">
            <v>Cobrieux</v>
          </cell>
        </row>
        <row r="948">
          <cell r="C948" t="str">
            <v>Colleret</v>
          </cell>
        </row>
        <row r="949">
          <cell r="C949" t="str">
            <v>Comines</v>
          </cell>
        </row>
        <row r="950">
          <cell r="C950" t="str">
            <v>Condé-sur-l'Escaut</v>
          </cell>
        </row>
        <row r="951">
          <cell r="C951" t="str">
            <v>Coudekerque-Branche</v>
          </cell>
        </row>
        <row r="952">
          <cell r="C952" t="str">
            <v>Courchelettes</v>
          </cell>
        </row>
        <row r="953">
          <cell r="C953" t="str">
            <v>Cousolre</v>
          </cell>
        </row>
        <row r="954">
          <cell r="C954" t="str">
            <v>Coutiches</v>
          </cell>
        </row>
        <row r="955">
          <cell r="C955" t="str">
            <v>Craywick</v>
          </cell>
        </row>
        <row r="956">
          <cell r="C956" t="str">
            <v>Crespin</v>
          </cell>
        </row>
        <row r="957">
          <cell r="C957" t="str">
            <v>Crèvecoeur-sur-l'Escaut</v>
          </cell>
        </row>
        <row r="958">
          <cell r="C958" t="str">
            <v>Crochte</v>
          </cell>
        </row>
        <row r="959">
          <cell r="C959" t="str">
            <v>Croix</v>
          </cell>
        </row>
        <row r="960">
          <cell r="C960" t="str">
            <v>Croix-Caluyau</v>
          </cell>
        </row>
        <row r="961">
          <cell r="C961" t="str">
            <v>Cuincy</v>
          </cell>
        </row>
        <row r="962">
          <cell r="C962" t="str">
            <v>Curgies</v>
          </cell>
        </row>
        <row r="963">
          <cell r="C963" t="str">
            <v>Cuvillers</v>
          </cell>
        </row>
        <row r="964">
          <cell r="C964" t="str">
            <v>Cysoing</v>
          </cell>
        </row>
        <row r="965">
          <cell r="C965" t="str">
            <v>Damousies</v>
          </cell>
        </row>
        <row r="966">
          <cell r="C966" t="str">
            <v>Dechy</v>
          </cell>
        </row>
        <row r="967">
          <cell r="C967" t="str">
            <v>Dehéries</v>
          </cell>
        </row>
        <row r="968">
          <cell r="C968" t="str">
            <v>Denain</v>
          </cell>
        </row>
        <row r="969">
          <cell r="C969" t="str">
            <v>Deûlémont</v>
          </cell>
        </row>
        <row r="970">
          <cell r="C970" t="str">
            <v>Dimechaux</v>
          </cell>
        </row>
        <row r="971">
          <cell r="C971" t="str">
            <v>Dimont</v>
          </cell>
        </row>
        <row r="972">
          <cell r="C972" t="str">
            <v>Doignies</v>
          </cell>
        </row>
        <row r="973">
          <cell r="C973" t="str">
            <v>Dompierre-sur-Helpe</v>
          </cell>
        </row>
        <row r="974">
          <cell r="C974" t="str">
            <v>Don</v>
          </cell>
        </row>
        <row r="975">
          <cell r="C975" t="str">
            <v>Douai</v>
          </cell>
        </row>
        <row r="976">
          <cell r="C976" t="str">
            <v>Douchy-les-Mines</v>
          </cell>
        </row>
        <row r="977">
          <cell r="C977" t="str">
            <v>Dourlers</v>
          </cell>
        </row>
        <row r="978">
          <cell r="C978" t="str">
            <v>Drincham</v>
          </cell>
        </row>
        <row r="979">
          <cell r="C979" t="str">
            <v>Dunkerque</v>
          </cell>
        </row>
        <row r="980">
          <cell r="C980" t="str">
            <v>Ebblinghem</v>
          </cell>
        </row>
        <row r="981">
          <cell r="C981" t="str">
            <v>Écaillon</v>
          </cell>
        </row>
        <row r="982">
          <cell r="C982" t="str">
            <v>Eccles</v>
          </cell>
        </row>
        <row r="983">
          <cell r="C983" t="str">
            <v>Éclaibes</v>
          </cell>
        </row>
        <row r="984">
          <cell r="C984" t="str">
            <v>Écuélin</v>
          </cell>
        </row>
        <row r="985">
          <cell r="C985" t="str">
            <v>Eecke</v>
          </cell>
        </row>
        <row r="986">
          <cell r="C986" t="str">
            <v>Élesmes</v>
          </cell>
        </row>
        <row r="987">
          <cell r="C987" t="str">
            <v>Élincourt</v>
          </cell>
        </row>
        <row r="988">
          <cell r="C988" t="str">
            <v>Émerchicourt</v>
          </cell>
        </row>
        <row r="989">
          <cell r="C989" t="str">
            <v>Emmerin</v>
          </cell>
        </row>
        <row r="990">
          <cell r="C990" t="str">
            <v>Englefontaine</v>
          </cell>
        </row>
        <row r="991">
          <cell r="C991" t="str">
            <v>Englos</v>
          </cell>
        </row>
        <row r="992">
          <cell r="C992" t="str">
            <v>Ennetières-en-Weppes</v>
          </cell>
        </row>
        <row r="993">
          <cell r="C993" t="str">
            <v>Ennevelin</v>
          </cell>
        </row>
        <row r="994">
          <cell r="C994" t="str">
            <v>Eppe-Sauvage</v>
          </cell>
        </row>
        <row r="995">
          <cell r="C995" t="str">
            <v>Erchin</v>
          </cell>
        </row>
        <row r="996">
          <cell r="C996" t="str">
            <v>Eringhem</v>
          </cell>
        </row>
        <row r="997">
          <cell r="C997" t="str">
            <v>Erquinghem-le-Sec</v>
          </cell>
        </row>
        <row r="998">
          <cell r="C998" t="str">
            <v>Erquinghem-Lys</v>
          </cell>
        </row>
        <row r="999">
          <cell r="C999" t="str">
            <v>Erre</v>
          </cell>
        </row>
        <row r="1000">
          <cell r="C1000" t="str">
            <v>Escarmain</v>
          </cell>
        </row>
        <row r="1001">
          <cell r="C1001" t="str">
            <v>Escaudain</v>
          </cell>
        </row>
        <row r="1002">
          <cell r="C1002" t="str">
            <v>Escaudoeuvres</v>
          </cell>
        </row>
        <row r="1003">
          <cell r="C1003" t="str">
            <v>Escautpont</v>
          </cell>
        </row>
        <row r="1004">
          <cell r="C1004" t="str">
            <v>Escobecques</v>
          </cell>
        </row>
        <row r="1005">
          <cell r="C1005" t="str">
            <v>Esnes</v>
          </cell>
        </row>
        <row r="1006">
          <cell r="C1006" t="str">
            <v>Esquelbecq</v>
          </cell>
        </row>
        <row r="1007">
          <cell r="C1007" t="str">
            <v>Esquerchin</v>
          </cell>
        </row>
        <row r="1008">
          <cell r="C1008" t="str">
            <v>Estaires</v>
          </cell>
        </row>
        <row r="1009">
          <cell r="C1009" t="str">
            <v>Estourmel</v>
          </cell>
        </row>
        <row r="1010">
          <cell r="C1010" t="str">
            <v>Estrées</v>
          </cell>
        </row>
        <row r="1011">
          <cell r="C1011" t="str">
            <v>Estreux</v>
          </cell>
        </row>
        <row r="1012">
          <cell r="C1012" t="str">
            <v>Estrun</v>
          </cell>
        </row>
        <row r="1013">
          <cell r="C1013" t="str">
            <v>Eswars</v>
          </cell>
        </row>
        <row r="1014">
          <cell r="C1014" t="str">
            <v>Eth</v>
          </cell>
        </row>
        <row r="1015">
          <cell r="C1015" t="str">
            <v>Étroeungt</v>
          </cell>
        </row>
        <row r="1016">
          <cell r="C1016" t="str">
            <v>Faches-Thumesnil</v>
          </cell>
        </row>
        <row r="1017">
          <cell r="C1017" t="str">
            <v>Famars</v>
          </cell>
        </row>
        <row r="1018">
          <cell r="C1018" t="str">
            <v>Faumont</v>
          </cell>
        </row>
        <row r="1019">
          <cell r="C1019" t="str">
            <v>Féchain</v>
          </cell>
        </row>
        <row r="1020">
          <cell r="C1020" t="str">
            <v>Feignies</v>
          </cell>
        </row>
        <row r="1021">
          <cell r="C1021" t="str">
            <v>Felleries</v>
          </cell>
        </row>
        <row r="1022">
          <cell r="C1022" t="str">
            <v>Fenain</v>
          </cell>
        </row>
        <row r="1023">
          <cell r="C1023" t="str">
            <v>Férin</v>
          </cell>
        </row>
        <row r="1024">
          <cell r="C1024" t="str">
            <v>Féron</v>
          </cell>
        </row>
        <row r="1025">
          <cell r="C1025" t="str">
            <v>Ferrière-la-Grande</v>
          </cell>
        </row>
        <row r="1026">
          <cell r="C1026" t="str">
            <v>Ferrière-la-Petite</v>
          </cell>
        </row>
        <row r="1027">
          <cell r="C1027" t="str">
            <v>Flaumont-Waudrechies</v>
          </cell>
        </row>
        <row r="1028">
          <cell r="C1028" t="str">
            <v>Flers-en-Escrebieux</v>
          </cell>
        </row>
        <row r="1029">
          <cell r="C1029" t="str">
            <v>Flesquières</v>
          </cell>
        </row>
        <row r="1030">
          <cell r="C1030" t="str">
            <v>Flêtre</v>
          </cell>
        </row>
        <row r="1031">
          <cell r="C1031" t="str">
            <v>Flines-lès-Mortagne</v>
          </cell>
        </row>
        <row r="1032">
          <cell r="C1032" t="str">
            <v>Flines-lez-Raches</v>
          </cell>
        </row>
        <row r="1033">
          <cell r="C1033" t="str">
            <v>Floursies</v>
          </cell>
        </row>
        <row r="1034">
          <cell r="C1034" t="str">
            <v>Floyon</v>
          </cell>
        </row>
        <row r="1035">
          <cell r="C1035" t="str">
            <v>Fontaine-au-Bois</v>
          </cell>
        </row>
        <row r="1036">
          <cell r="C1036" t="str">
            <v>Fontaine-au-Pire</v>
          </cell>
        </row>
        <row r="1037">
          <cell r="C1037" t="str">
            <v>Fontaine-Notre-Dame</v>
          </cell>
        </row>
        <row r="1038">
          <cell r="C1038" t="str">
            <v>Forest-en-Cambrésis</v>
          </cell>
        </row>
        <row r="1039">
          <cell r="C1039" t="str">
            <v>Forest-sur-Marque</v>
          </cell>
        </row>
        <row r="1040">
          <cell r="C1040" t="str">
            <v>Fourmies</v>
          </cell>
        </row>
        <row r="1041">
          <cell r="C1041" t="str">
            <v>Fournes-en-Weppes</v>
          </cell>
        </row>
        <row r="1042">
          <cell r="C1042" t="str">
            <v>Frasnoy</v>
          </cell>
        </row>
        <row r="1043">
          <cell r="C1043" t="str">
            <v>Frelinghien</v>
          </cell>
        </row>
        <row r="1044">
          <cell r="C1044" t="str">
            <v>Fresnes-sur-Escaut</v>
          </cell>
        </row>
        <row r="1045">
          <cell r="C1045" t="str">
            <v>Fressain</v>
          </cell>
        </row>
        <row r="1046">
          <cell r="C1046" t="str">
            <v>Fressies</v>
          </cell>
        </row>
        <row r="1047">
          <cell r="C1047" t="str">
            <v>Fretin</v>
          </cell>
        </row>
        <row r="1048">
          <cell r="C1048" t="str">
            <v>Fromelles</v>
          </cell>
        </row>
        <row r="1049">
          <cell r="C1049" t="str">
            <v>Genech</v>
          </cell>
        </row>
        <row r="1050">
          <cell r="C1050" t="str">
            <v>Ghissignies</v>
          </cell>
        </row>
        <row r="1051">
          <cell r="C1051" t="str">
            <v>Ghyvelde</v>
          </cell>
        </row>
        <row r="1052">
          <cell r="C1052" t="str">
            <v>Glageon</v>
          </cell>
        </row>
        <row r="1053">
          <cell r="C1053" t="str">
            <v>Godewaersvelde</v>
          </cell>
        </row>
        <row r="1054">
          <cell r="C1054" t="str">
            <v>Goeulzin</v>
          </cell>
        </row>
        <row r="1055">
          <cell r="C1055" t="str">
            <v>Gognies-Chaussée</v>
          </cell>
        </row>
        <row r="1056">
          <cell r="C1056" t="str">
            <v>Gommegnies</v>
          </cell>
        </row>
        <row r="1057">
          <cell r="C1057" t="str">
            <v>Gondecourt</v>
          </cell>
        </row>
        <row r="1058">
          <cell r="C1058" t="str">
            <v>Gonnelieu</v>
          </cell>
        </row>
        <row r="1059">
          <cell r="C1059" t="str">
            <v>Gouzeaucourt</v>
          </cell>
        </row>
        <row r="1060">
          <cell r="C1060" t="str">
            <v>Grande-Synthe</v>
          </cell>
        </row>
        <row r="1061">
          <cell r="C1061" t="str">
            <v>Grand-Fayt</v>
          </cell>
        </row>
        <row r="1062">
          <cell r="C1062" t="str">
            <v>Grand-Fort-Philippe</v>
          </cell>
        </row>
        <row r="1063">
          <cell r="C1063" t="str">
            <v>Gravelines</v>
          </cell>
        </row>
        <row r="1064">
          <cell r="C1064" t="str">
            <v>Gruson</v>
          </cell>
        </row>
        <row r="1065">
          <cell r="C1065" t="str">
            <v>Guesnain</v>
          </cell>
        </row>
        <row r="1066">
          <cell r="C1066" t="str">
            <v>Gussignies</v>
          </cell>
        </row>
        <row r="1067">
          <cell r="C1067" t="str">
            <v>Hallennes-lez-Haubourdin</v>
          </cell>
        </row>
        <row r="1068">
          <cell r="C1068" t="str">
            <v>Halluin</v>
          </cell>
        </row>
        <row r="1069">
          <cell r="C1069" t="str">
            <v>Hamel</v>
          </cell>
        </row>
        <row r="1070">
          <cell r="C1070" t="str">
            <v>Hantay</v>
          </cell>
        </row>
        <row r="1071">
          <cell r="C1071" t="str">
            <v>Hardifort</v>
          </cell>
        </row>
        <row r="1072">
          <cell r="C1072" t="str">
            <v>Hargnies</v>
          </cell>
        </row>
        <row r="1073">
          <cell r="C1073" t="str">
            <v>Hasnon</v>
          </cell>
        </row>
        <row r="1074">
          <cell r="C1074" t="str">
            <v>Haspres</v>
          </cell>
        </row>
        <row r="1075">
          <cell r="C1075" t="str">
            <v>Haubourdin</v>
          </cell>
        </row>
        <row r="1076">
          <cell r="C1076" t="str">
            <v>Haucourt-en-Cambrésis</v>
          </cell>
        </row>
        <row r="1077">
          <cell r="C1077" t="str">
            <v>Haulchin</v>
          </cell>
        </row>
        <row r="1078">
          <cell r="C1078" t="str">
            <v>Haussy</v>
          </cell>
        </row>
        <row r="1079">
          <cell r="C1079" t="str">
            <v>Haut-Lieu</v>
          </cell>
        </row>
        <row r="1080">
          <cell r="C1080" t="str">
            <v>Hautmont</v>
          </cell>
        </row>
        <row r="1081">
          <cell r="C1081" t="str">
            <v>Haveluy</v>
          </cell>
        </row>
        <row r="1082">
          <cell r="C1082" t="str">
            <v>Haverskerque</v>
          </cell>
        </row>
        <row r="1083">
          <cell r="C1083" t="str">
            <v>Haynecourt</v>
          </cell>
        </row>
        <row r="1084">
          <cell r="C1084" t="str">
            <v>Hazebrouck</v>
          </cell>
        </row>
        <row r="1085">
          <cell r="C1085" t="str">
            <v>Hecq</v>
          </cell>
        </row>
        <row r="1086">
          <cell r="C1086" t="str">
            <v>Hélesmes</v>
          </cell>
        </row>
        <row r="1087">
          <cell r="C1087" t="str">
            <v>Hem</v>
          </cell>
        </row>
        <row r="1088">
          <cell r="C1088" t="str">
            <v>Hem-Lenglet</v>
          </cell>
        </row>
        <row r="1089">
          <cell r="C1089" t="str">
            <v>Hergnies</v>
          </cell>
        </row>
        <row r="1090">
          <cell r="C1090" t="str">
            <v>Hérin</v>
          </cell>
        </row>
        <row r="1091">
          <cell r="C1091" t="str">
            <v>Herlies</v>
          </cell>
        </row>
        <row r="1092">
          <cell r="C1092" t="str">
            <v>Herrin</v>
          </cell>
        </row>
        <row r="1093">
          <cell r="C1093" t="str">
            <v>Herzeele</v>
          </cell>
        </row>
        <row r="1094">
          <cell r="C1094" t="str">
            <v>Hestrud</v>
          </cell>
        </row>
        <row r="1095">
          <cell r="C1095" t="str">
            <v>Holque</v>
          </cell>
        </row>
        <row r="1096">
          <cell r="C1096" t="str">
            <v>Hondeghem</v>
          </cell>
        </row>
        <row r="1097">
          <cell r="C1097" t="str">
            <v>Hondschoote</v>
          </cell>
        </row>
        <row r="1098">
          <cell r="C1098" t="str">
            <v>Hon-Hergies</v>
          </cell>
        </row>
        <row r="1099">
          <cell r="C1099" t="str">
            <v>Honnechy</v>
          </cell>
        </row>
        <row r="1100">
          <cell r="C1100" t="str">
            <v>Honnecourt-sur-Escaut</v>
          </cell>
        </row>
        <row r="1101">
          <cell r="C1101" t="str">
            <v>Hordain</v>
          </cell>
        </row>
        <row r="1102">
          <cell r="C1102" t="str">
            <v>Hornaing</v>
          </cell>
        </row>
        <row r="1103">
          <cell r="C1103" t="str">
            <v>Houdain-lez-Bavay</v>
          </cell>
        </row>
        <row r="1104">
          <cell r="C1104" t="str">
            <v>Houplin-Ancoisne</v>
          </cell>
        </row>
        <row r="1105">
          <cell r="C1105" t="str">
            <v>Houplines</v>
          </cell>
        </row>
        <row r="1106">
          <cell r="C1106" t="str">
            <v>Houtkerque</v>
          </cell>
        </row>
        <row r="1107">
          <cell r="C1107" t="str">
            <v>Hoymille</v>
          </cell>
        </row>
        <row r="1108">
          <cell r="C1108" t="str">
            <v>Illies</v>
          </cell>
        </row>
        <row r="1109">
          <cell r="C1109" t="str">
            <v>Inchy</v>
          </cell>
        </row>
        <row r="1110">
          <cell r="C1110" t="str">
            <v>Iwuy</v>
          </cell>
        </row>
        <row r="1111">
          <cell r="C1111" t="str">
            <v>Jenlain</v>
          </cell>
        </row>
        <row r="1112">
          <cell r="C1112" t="str">
            <v>Jeumont</v>
          </cell>
        </row>
        <row r="1113">
          <cell r="C1113" t="str">
            <v>Jolimetz</v>
          </cell>
        </row>
        <row r="1114">
          <cell r="C1114" t="str">
            <v>Killem</v>
          </cell>
        </row>
        <row r="1115">
          <cell r="C1115" t="str">
            <v>La Bassée</v>
          </cell>
        </row>
        <row r="1116">
          <cell r="C1116" t="str">
            <v>La Chapelle-d'Armentières</v>
          </cell>
        </row>
        <row r="1117">
          <cell r="C1117" t="str">
            <v>La Flamengrie</v>
          </cell>
        </row>
        <row r="1118">
          <cell r="C1118" t="str">
            <v>La Gorgue</v>
          </cell>
        </row>
        <row r="1119">
          <cell r="C1119" t="str">
            <v>La Groise</v>
          </cell>
        </row>
        <row r="1120">
          <cell r="C1120" t="str">
            <v>La Longueville</v>
          </cell>
        </row>
        <row r="1121">
          <cell r="C1121" t="str">
            <v>La Madeleine</v>
          </cell>
        </row>
        <row r="1122">
          <cell r="C1122" t="str">
            <v>La Neuville</v>
          </cell>
        </row>
        <row r="1123">
          <cell r="C1123" t="str">
            <v>La Sentinelle</v>
          </cell>
        </row>
        <row r="1124">
          <cell r="C1124" t="str">
            <v>Lallaing</v>
          </cell>
        </row>
        <row r="1125">
          <cell r="C1125" t="str">
            <v>Lambersart</v>
          </cell>
        </row>
        <row r="1126">
          <cell r="C1126" t="str">
            <v>Lambres-lez-Douai</v>
          </cell>
        </row>
        <row r="1127">
          <cell r="C1127" t="str">
            <v>Landas</v>
          </cell>
        </row>
        <row r="1128">
          <cell r="C1128" t="str">
            <v>Landrecies</v>
          </cell>
        </row>
        <row r="1129">
          <cell r="C1129" t="str">
            <v>Lannoy</v>
          </cell>
        </row>
        <row r="1130">
          <cell r="C1130" t="str">
            <v>Larouillies</v>
          </cell>
        </row>
        <row r="1131">
          <cell r="C1131" t="str">
            <v>Lauwin-Planque</v>
          </cell>
        </row>
        <row r="1132">
          <cell r="C1132" t="str">
            <v>Le Cateau-Cambrésis</v>
          </cell>
        </row>
        <row r="1133">
          <cell r="C1133" t="str">
            <v>Le Doulieu</v>
          </cell>
        </row>
        <row r="1134">
          <cell r="C1134" t="str">
            <v>Le Favril</v>
          </cell>
        </row>
        <row r="1135">
          <cell r="C1135" t="str">
            <v>Le Maisnil</v>
          </cell>
        </row>
        <row r="1136">
          <cell r="C1136" t="str">
            <v>Le Quesnoy</v>
          </cell>
        </row>
        <row r="1137">
          <cell r="C1137" t="str">
            <v>Lecelles</v>
          </cell>
        </row>
        <row r="1138">
          <cell r="C1138" t="str">
            <v>Lécluse</v>
          </cell>
        </row>
        <row r="1139">
          <cell r="C1139" t="str">
            <v>Lederzeele</v>
          </cell>
        </row>
        <row r="1140">
          <cell r="C1140" t="str">
            <v>Ledringhem</v>
          </cell>
        </row>
        <row r="1141">
          <cell r="C1141" t="str">
            <v>Leers</v>
          </cell>
        </row>
        <row r="1142">
          <cell r="C1142" t="str">
            <v>Leffrinckoucke</v>
          </cell>
        </row>
        <row r="1143">
          <cell r="C1143" t="str">
            <v>Les Rues-des-Vignes</v>
          </cell>
        </row>
        <row r="1144">
          <cell r="C1144" t="str">
            <v>Lesdain</v>
          </cell>
        </row>
        <row r="1145">
          <cell r="C1145" t="str">
            <v>Lesquin</v>
          </cell>
        </row>
        <row r="1146">
          <cell r="C1146" t="str">
            <v>Leval</v>
          </cell>
        </row>
        <row r="1147">
          <cell r="C1147" t="str">
            <v>Lewarde</v>
          </cell>
        </row>
        <row r="1148">
          <cell r="C1148" t="str">
            <v>Lezennes</v>
          </cell>
        </row>
        <row r="1149">
          <cell r="C1149" t="str">
            <v>Lez-Fontaine</v>
          </cell>
        </row>
        <row r="1150">
          <cell r="C1150" t="str">
            <v>Liessies</v>
          </cell>
        </row>
        <row r="1151">
          <cell r="C1151" t="str">
            <v>Lieu-Saint-Amand</v>
          </cell>
        </row>
        <row r="1152">
          <cell r="C1152" t="str">
            <v>Ligny-en-Cambrésis</v>
          </cell>
        </row>
        <row r="1153">
          <cell r="C1153" t="str">
            <v>Lille</v>
          </cell>
        </row>
        <row r="1154">
          <cell r="C1154" t="str">
            <v>Limont-Fontaine</v>
          </cell>
        </row>
        <row r="1155">
          <cell r="C1155" t="str">
            <v>Linselles</v>
          </cell>
        </row>
        <row r="1156">
          <cell r="C1156" t="str">
            <v>Locquignol</v>
          </cell>
        </row>
        <row r="1157">
          <cell r="C1157" t="str">
            <v>Loffre</v>
          </cell>
        </row>
        <row r="1158">
          <cell r="C1158" t="str">
            <v>Lompret</v>
          </cell>
        </row>
        <row r="1159">
          <cell r="C1159" t="str">
            <v>Looberghe</v>
          </cell>
        </row>
        <row r="1160">
          <cell r="C1160" t="str">
            <v>Loon-Plage</v>
          </cell>
        </row>
        <row r="1161">
          <cell r="C1161" t="str">
            <v>Loos</v>
          </cell>
        </row>
        <row r="1162">
          <cell r="C1162" t="str">
            <v>Lourches</v>
          </cell>
        </row>
        <row r="1163">
          <cell r="C1163" t="str">
            <v>Louvignies-Quesnoy</v>
          </cell>
        </row>
        <row r="1164">
          <cell r="C1164" t="str">
            <v>Louvil</v>
          </cell>
        </row>
        <row r="1165">
          <cell r="C1165" t="str">
            <v>Louvroil</v>
          </cell>
        </row>
        <row r="1166">
          <cell r="C1166" t="str">
            <v>Lynde</v>
          </cell>
        </row>
        <row r="1167">
          <cell r="C1167" t="str">
            <v>Lys-lez-Lannoy</v>
          </cell>
        </row>
        <row r="1168">
          <cell r="C1168" t="str">
            <v>Maing</v>
          </cell>
        </row>
        <row r="1169">
          <cell r="C1169" t="str">
            <v>Mairieux</v>
          </cell>
        </row>
        <row r="1170">
          <cell r="C1170" t="str">
            <v>Malincourt</v>
          </cell>
        </row>
        <row r="1171">
          <cell r="C1171" t="str">
            <v>Marbaix</v>
          </cell>
        </row>
        <row r="1172">
          <cell r="C1172" t="str">
            <v>Marchiennes</v>
          </cell>
        </row>
        <row r="1173">
          <cell r="C1173" t="str">
            <v>Marcoing</v>
          </cell>
        </row>
        <row r="1174">
          <cell r="C1174" t="str">
            <v>Marcq-en-Baroeul</v>
          </cell>
        </row>
        <row r="1175">
          <cell r="C1175" t="str">
            <v>Marcq-en-Ostrevent</v>
          </cell>
        </row>
        <row r="1176">
          <cell r="C1176" t="str">
            <v>Maresches</v>
          </cell>
        </row>
        <row r="1177">
          <cell r="C1177" t="str">
            <v>Maretz</v>
          </cell>
        </row>
        <row r="1178">
          <cell r="C1178" t="str">
            <v>Marly</v>
          </cell>
        </row>
        <row r="1179">
          <cell r="C1179" t="str">
            <v>Maroilles</v>
          </cell>
        </row>
        <row r="1180">
          <cell r="C1180" t="str">
            <v>Marpent</v>
          </cell>
        </row>
        <row r="1181">
          <cell r="C1181" t="str">
            <v>Marquette-en-Ostrevant</v>
          </cell>
        </row>
        <row r="1182">
          <cell r="C1182" t="str">
            <v>Marquette-lez-Lille</v>
          </cell>
        </row>
        <row r="1183">
          <cell r="C1183" t="str">
            <v>Marquillies</v>
          </cell>
        </row>
        <row r="1184">
          <cell r="C1184" t="str">
            <v>Masnières</v>
          </cell>
        </row>
        <row r="1185">
          <cell r="C1185" t="str">
            <v>Masny</v>
          </cell>
        </row>
        <row r="1186">
          <cell r="C1186" t="str">
            <v>Mastaing</v>
          </cell>
        </row>
        <row r="1187">
          <cell r="C1187" t="str">
            <v>Maubeuge</v>
          </cell>
        </row>
        <row r="1188">
          <cell r="C1188" t="str">
            <v>Maulde</v>
          </cell>
        </row>
        <row r="1189">
          <cell r="C1189" t="str">
            <v>Maurois</v>
          </cell>
        </row>
        <row r="1190">
          <cell r="C1190" t="str">
            <v>Mazinghien</v>
          </cell>
        </row>
        <row r="1191">
          <cell r="C1191" t="str">
            <v>Mecquignies</v>
          </cell>
        </row>
        <row r="1192">
          <cell r="C1192" t="str">
            <v>Merckeghem</v>
          </cell>
        </row>
        <row r="1193">
          <cell r="C1193" t="str">
            <v>Mérignies</v>
          </cell>
        </row>
        <row r="1194">
          <cell r="C1194" t="str">
            <v>Merris</v>
          </cell>
        </row>
        <row r="1195">
          <cell r="C1195" t="str">
            <v>Merville</v>
          </cell>
        </row>
        <row r="1196">
          <cell r="C1196" t="str">
            <v>Méteren</v>
          </cell>
        </row>
        <row r="1197">
          <cell r="C1197" t="str">
            <v>Millam</v>
          </cell>
        </row>
        <row r="1198">
          <cell r="C1198" t="str">
            <v>Millonfosse</v>
          </cell>
        </row>
        <row r="1199">
          <cell r="C1199" t="str">
            <v>Moeuvres</v>
          </cell>
        </row>
        <row r="1200">
          <cell r="C1200" t="str">
            <v>Monceau-Saint-Waast</v>
          </cell>
        </row>
        <row r="1201">
          <cell r="C1201" t="str">
            <v>Monchaux-sur-Écaillon</v>
          </cell>
        </row>
        <row r="1202">
          <cell r="C1202" t="str">
            <v>Moncheaux</v>
          </cell>
        </row>
        <row r="1203">
          <cell r="C1203" t="str">
            <v>Monchecourt</v>
          </cell>
        </row>
        <row r="1204">
          <cell r="C1204" t="str">
            <v>Mons-en-Baroeul</v>
          </cell>
        </row>
        <row r="1206">
          <cell r="C1206" t="str">
            <v>Mons-en-Pévèle</v>
          </cell>
        </row>
        <row r="1207">
          <cell r="C1207" t="str">
            <v>Montay</v>
          </cell>
        </row>
        <row r="1208">
          <cell r="C1208" t="str">
            <v>Montigny-en-Cambrésis</v>
          </cell>
        </row>
        <row r="1209">
          <cell r="C1209" t="str">
            <v>Montigny-en-Ostrevent</v>
          </cell>
        </row>
        <row r="1210">
          <cell r="C1210" t="str">
            <v>Montrécourt</v>
          </cell>
        </row>
        <row r="1211">
          <cell r="C1211" t="str">
            <v>Morbecque</v>
          </cell>
        </row>
        <row r="1212">
          <cell r="C1212" t="str">
            <v>Mortagne-du-Nord</v>
          </cell>
        </row>
        <row r="1213">
          <cell r="C1213" t="str">
            <v>Mouchin</v>
          </cell>
        </row>
        <row r="1214">
          <cell r="C1214" t="str">
            <v>Moustier-en-Fagne</v>
          </cell>
        </row>
        <row r="1215">
          <cell r="C1215" t="str">
            <v>Mouvaux</v>
          </cell>
        </row>
        <row r="1216">
          <cell r="C1216" t="str">
            <v>Naves</v>
          </cell>
        </row>
        <row r="1217">
          <cell r="C1217" t="str">
            <v>Neuf-Berquin</v>
          </cell>
        </row>
        <row r="1218">
          <cell r="C1218" t="str">
            <v>Neuf-Mesnil</v>
          </cell>
        </row>
        <row r="1219">
          <cell r="C1219" t="str">
            <v>Neuville-en-Avesnois</v>
          </cell>
        </row>
        <row r="1220">
          <cell r="C1220" t="str">
            <v>Neuville-en-Ferrain</v>
          </cell>
        </row>
        <row r="1221">
          <cell r="C1221" t="str">
            <v>Neuville-Saint-Rémy</v>
          </cell>
        </row>
        <row r="1222">
          <cell r="C1222" t="str">
            <v>Neuville-sur-Escaut</v>
          </cell>
        </row>
        <row r="1223">
          <cell r="C1223" t="str">
            <v>Neuvilly</v>
          </cell>
        </row>
        <row r="1224">
          <cell r="C1224" t="str">
            <v>Nieppe</v>
          </cell>
        </row>
        <row r="1225">
          <cell r="C1225" t="str">
            <v>Niergnies</v>
          </cell>
        </row>
        <row r="1226">
          <cell r="C1226" t="str">
            <v>Nieurlet</v>
          </cell>
        </row>
        <row r="1227">
          <cell r="C1227" t="str">
            <v>Nivelle</v>
          </cell>
        </row>
        <row r="1228">
          <cell r="C1228" t="str">
            <v>Nomain</v>
          </cell>
        </row>
        <row r="1229">
          <cell r="C1229" t="str">
            <v>Noordpeene</v>
          </cell>
        </row>
        <row r="1230">
          <cell r="C1230" t="str">
            <v>Noyelles-lès-Seclin</v>
          </cell>
        </row>
        <row r="1231">
          <cell r="C1231" t="str">
            <v>Noyelles-sur-Escaut</v>
          </cell>
        </row>
        <row r="1232">
          <cell r="C1232" t="str">
            <v>Noyelles-sur-Sambre</v>
          </cell>
        </row>
        <row r="1233">
          <cell r="C1233" t="str">
            <v>Noyelles-sur-Selle</v>
          </cell>
        </row>
        <row r="1234">
          <cell r="C1234" t="str">
            <v>Obies</v>
          </cell>
        </row>
        <row r="1235">
          <cell r="C1235" t="str">
            <v>Obrechies</v>
          </cell>
        </row>
        <row r="1236">
          <cell r="C1236" t="str">
            <v>Ochtezeele</v>
          </cell>
        </row>
        <row r="1237">
          <cell r="C1237" t="str">
            <v>Odomez</v>
          </cell>
        </row>
        <row r="1238">
          <cell r="C1238" t="str">
            <v>Ohain</v>
          </cell>
        </row>
        <row r="1239">
          <cell r="C1239" t="str">
            <v>Oisy</v>
          </cell>
        </row>
        <row r="1240">
          <cell r="C1240" t="str">
            <v>Onnaing</v>
          </cell>
        </row>
        <row r="1241">
          <cell r="C1241" t="str">
            <v>Oost-Cappel</v>
          </cell>
        </row>
        <row r="1242">
          <cell r="C1242" t="str">
            <v>Orchies</v>
          </cell>
        </row>
        <row r="1243">
          <cell r="C1243" t="str">
            <v>Ors</v>
          </cell>
        </row>
        <row r="1244">
          <cell r="C1244" t="str">
            <v>Orsinval</v>
          </cell>
        </row>
        <row r="1245">
          <cell r="C1245" t="str">
            <v>Ostricourt</v>
          </cell>
        </row>
        <row r="1246">
          <cell r="C1246" t="str">
            <v>Oudezeele</v>
          </cell>
        </row>
        <row r="1247">
          <cell r="C1247" t="str">
            <v>Oxelaëre</v>
          </cell>
        </row>
        <row r="1248">
          <cell r="C1248" t="str">
            <v>Paillencourt</v>
          </cell>
        </row>
        <row r="1249">
          <cell r="C1249" t="str">
            <v>Pecquencourt</v>
          </cell>
        </row>
        <row r="1250">
          <cell r="C1250" t="str">
            <v>Pérenchies</v>
          </cell>
        </row>
        <row r="1251">
          <cell r="C1251" t="str">
            <v>Péronne-en-Mélantois</v>
          </cell>
        </row>
        <row r="1252">
          <cell r="C1252" t="str">
            <v>Petite-Forêt</v>
          </cell>
        </row>
        <row r="1253">
          <cell r="C1253" t="str">
            <v>Petit-Fayt</v>
          </cell>
        </row>
        <row r="1254">
          <cell r="C1254" t="str">
            <v>Phalempin</v>
          </cell>
        </row>
        <row r="1255">
          <cell r="C1255" t="str">
            <v>Pitgam</v>
          </cell>
        </row>
        <row r="1256">
          <cell r="C1256" t="str">
            <v>Poix-du-Nord</v>
          </cell>
        </row>
        <row r="1257">
          <cell r="C1257" t="str">
            <v>Pommereuil</v>
          </cell>
        </row>
        <row r="1258">
          <cell r="C1258" t="str">
            <v>Pont-à-Marcq</v>
          </cell>
        </row>
        <row r="1259">
          <cell r="C1259" t="str">
            <v>Pont-sur-Sambre</v>
          </cell>
        </row>
        <row r="1260">
          <cell r="C1260" t="str">
            <v>Potelle</v>
          </cell>
        </row>
        <row r="1261">
          <cell r="C1261" t="str">
            <v>Pradelles</v>
          </cell>
        </row>
        <row r="1262">
          <cell r="C1262" t="str">
            <v>Prémesques</v>
          </cell>
        </row>
        <row r="1263">
          <cell r="C1263" t="str">
            <v>Préseau</v>
          </cell>
        </row>
        <row r="1264">
          <cell r="C1264" t="str">
            <v>Preux-au-Bois</v>
          </cell>
        </row>
        <row r="1265">
          <cell r="C1265" t="str">
            <v>Preux-au-Sart</v>
          </cell>
        </row>
        <row r="1266">
          <cell r="C1266" t="str">
            <v>Prisches</v>
          </cell>
        </row>
        <row r="1267">
          <cell r="C1267" t="str">
            <v>Prouvy</v>
          </cell>
        </row>
        <row r="1268">
          <cell r="C1268" t="str">
            <v>Proville</v>
          </cell>
        </row>
        <row r="1269">
          <cell r="C1269" t="str">
            <v>Provin</v>
          </cell>
        </row>
        <row r="1270">
          <cell r="C1270" t="str">
            <v>Quaëdypre</v>
          </cell>
        </row>
        <row r="1271">
          <cell r="C1271" t="str">
            <v>Quarouble</v>
          </cell>
        </row>
        <row r="1272">
          <cell r="C1272" t="str">
            <v>Quérénaing</v>
          </cell>
        </row>
        <row r="1273">
          <cell r="C1273" t="str">
            <v>Quesnoy-sur-Deûle</v>
          </cell>
        </row>
        <row r="1274">
          <cell r="C1274" t="str">
            <v>Quiévelon</v>
          </cell>
        </row>
        <row r="1275">
          <cell r="C1275" t="str">
            <v>Quiévrechain</v>
          </cell>
        </row>
        <row r="1276">
          <cell r="C1276" t="str">
            <v>Quiévy</v>
          </cell>
        </row>
        <row r="1277">
          <cell r="C1277" t="str">
            <v>Râches</v>
          </cell>
        </row>
        <row r="1278">
          <cell r="C1278" t="str">
            <v>Radinghem-en-Weppes</v>
          </cell>
        </row>
        <row r="1279">
          <cell r="C1279" t="str">
            <v>Raillencourt-Sainte-Olle</v>
          </cell>
        </row>
        <row r="1280">
          <cell r="C1280" t="str">
            <v>Raimbeaucourt</v>
          </cell>
        </row>
        <row r="1281">
          <cell r="C1281" t="str">
            <v>Rainsars</v>
          </cell>
        </row>
        <row r="1282">
          <cell r="C1282" t="str">
            <v>Raismes</v>
          </cell>
        </row>
        <row r="1283">
          <cell r="C1283" t="str">
            <v>Ramillies</v>
          </cell>
        </row>
        <row r="1284">
          <cell r="C1284" t="str">
            <v>Ramousies</v>
          </cell>
        </row>
        <row r="1285">
          <cell r="C1285" t="str">
            <v>Raucourt-au-Bois</v>
          </cell>
        </row>
        <row r="1286">
          <cell r="C1286" t="str">
            <v>Recquignies</v>
          </cell>
        </row>
        <row r="1287">
          <cell r="C1287" t="str">
            <v>Rejet-de-Beaulieu</v>
          </cell>
        </row>
        <row r="1288">
          <cell r="C1288" t="str">
            <v>Renescure</v>
          </cell>
        </row>
        <row r="1289">
          <cell r="C1289" t="str">
            <v>Reumont</v>
          </cell>
        </row>
        <row r="1290">
          <cell r="C1290" t="str">
            <v>Rexpoëde</v>
          </cell>
        </row>
        <row r="1291">
          <cell r="C1291" t="str">
            <v>Ribécourt-la-Tour</v>
          </cell>
        </row>
        <row r="1292">
          <cell r="C1292" t="str">
            <v>Rieulay</v>
          </cell>
        </row>
        <row r="1293">
          <cell r="C1293" t="str">
            <v>Rieux-en-Cambrésis</v>
          </cell>
        </row>
        <row r="1294">
          <cell r="C1294" t="str">
            <v>Robersart</v>
          </cell>
        </row>
        <row r="1295">
          <cell r="C1295" t="str">
            <v>Roeulx</v>
          </cell>
        </row>
        <row r="1296">
          <cell r="C1296" t="str">
            <v>Rombies-et-Marchipont</v>
          </cell>
        </row>
        <row r="1297">
          <cell r="C1297" t="str">
            <v>Romeries</v>
          </cell>
        </row>
        <row r="1298">
          <cell r="C1298" t="str">
            <v>Ronchin</v>
          </cell>
        </row>
        <row r="1299">
          <cell r="C1299" t="str">
            <v>Roncq</v>
          </cell>
        </row>
        <row r="1300">
          <cell r="C1300" t="str">
            <v>Roost-Warendin</v>
          </cell>
        </row>
        <row r="1301">
          <cell r="C1301" t="str">
            <v>Rosult</v>
          </cell>
        </row>
        <row r="1302">
          <cell r="C1302" t="str">
            <v>Roubaix</v>
          </cell>
        </row>
        <row r="1303">
          <cell r="C1303" t="str">
            <v>Roucourt</v>
          </cell>
        </row>
        <row r="1304">
          <cell r="C1304" t="str">
            <v>Rousies</v>
          </cell>
        </row>
        <row r="1305">
          <cell r="C1305" t="str">
            <v>Rouvignies</v>
          </cell>
        </row>
        <row r="1306">
          <cell r="C1306" t="str">
            <v>Rubrouck</v>
          </cell>
        </row>
        <row r="1307">
          <cell r="C1307" t="str">
            <v>Ruesnes</v>
          </cell>
        </row>
        <row r="1308">
          <cell r="C1308" t="str">
            <v>Rumegies</v>
          </cell>
        </row>
        <row r="1309">
          <cell r="C1309" t="str">
            <v>Rumilly-en-Cambrésis</v>
          </cell>
        </row>
        <row r="1310">
          <cell r="C1310" t="str">
            <v>Sailly-lez-Cambrai</v>
          </cell>
        </row>
        <row r="1311">
          <cell r="C1311" t="str">
            <v>Sailly-lez-Lannoy</v>
          </cell>
        </row>
        <row r="1312">
          <cell r="C1312" t="str">
            <v>Sainghin-en-Mélantois</v>
          </cell>
        </row>
        <row r="1313">
          <cell r="C1313" t="str">
            <v>Sainghin-en-Weppes</v>
          </cell>
        </row>
        <row r="1314">
          <cell r="C1314" t="str">
            <v>Sains-du-Nord</v>
          </cell>
        </row>
        <row r="1315">
          <cell r="C1315" t="str">
            <v>Saint-Amand-les-Eaux</v>
          </cell>
        </row>
        <row r="1316">
          <cell r="C1316" t="str">
            <v>Saint-André-lez-Lille</v>
          </cell>
        </row>
        <row r="1317">
          <cell r="C1317" t="str">
            <v>Saint-Aubert</v>
          </cell>
        </row>
        <row r="1318">
          <cell r="C1318" t="str">
            <v>Saint-Aubin</v>
          </cell>
        </row>
        <row r="1319">
          <cell r="C1319" t="str">
            <v>Saint-Aybert</v>
          </cell>
        </row>
        <row r="1320">
          <cell r="C1320" t="str">
            <v>Saint-Benin</v>
          </cell>
        </row>
        <row r="1321">
          <cell r="C1321" t="str">
            <v>Sainte-Marie-Cappel</v>
          </cell>
        </row>
        <row r="1322">
          <cell r="C1322" t="str">
            <v>Saint-Georges-sur-l'Aa</v>
          </cell>
        </row>
        <row r="1323">
          <cell r="C1323" t="str">
            <v>Saint-Hilaire-lez-Cambrai</v>
          </cell>
        </row>
        <row r="1324">
          <cell r="C1324" t="str">
            <v>Saint-Hilaire-sur-Helpe</v>
          </cell>
        </row>
        <row r="1325">
          <cell r="C1325" t="str">
            <v>Saint-Jans-Cappel</v>
          </cell>
        </row>
        <row r="1326">
          <cell r="C1326" t="str">
            <v>Saint-Martin-sur-Écaillon</v>
          </cell>
        </row>
        <row r="1327">
          <cell r="C1327" t="str">
            <v>Saint-Momelin</v>
          </cell>
        </row>
        <row r="1328">
          <cell r="C1328" t="str">
            <v>Saint-Pierre-Brouck</v>
          </cell>
        </row>
        <row r="1329">
          <cell r="C1329" t="str">
            <v>Saint-Python</v>
          </cell>
        </row>
        <row r="1330">
          <cell r="C1330" t="str">
            <v>Saint-Remy-Chaussée</v>
          </cell>
        </row>
        <row r="1331">
          <cell r="C1331" t="str">
            <v>Saint-Remy-du-Nord</v>
          </cell>
        </row>
        <row r="1332">
          <cell r="C1332" t="str">
            <v>Saint-Saulve</v>
          </cell>
        </row>
        <row r="1333">
          <cell r="C1333" t="str">
            <v>Saint-Souplet</v>
          </cell>
        </row>
        <row r="1334">
          <cell r="C1334" t="str">
            <v>Saint-Sylvestre-Cappel</v>
          </cell>
        </row>
        <row r="1335">
          <cell r="C1335" t="str">
            <v>Saint-Vaast-en-Cambrésis</v>
          </cell>
        </row>
        <row r="1336">
          <cell r="C1336" t="str">
            <v>Saint-Waast</v>
          </cell>
        </row>
        <row r="1337">
          <cell r="C1337" t="str">
            <v>Salesches</v>
          </cell>
        </row>
        <row r="1338">
          <cell r="C1338" t="str">
            <v>Salomé</v>
          </cell>
        </row>
        <row r="1339">
          <cell r="C1339" t="str">
            <v>Saméon</v>
          </cell>
        </row>
        <row r="1340">
          <cell r="C1340" t="str">
            <v>Sancourt</v>
          </cell>
        </row>
        <row r="1341">
          <cell r="C1341" t="str">
            <v>Santes</v>
          </cell>
        </row>
        <row r="1342">
          <cell r="C1342" t="str">
            <v>Sars-et-Rosières</v>
          </cell>
        </row>
        <row r="1343">
          <cell r="C1343" t="str">
            <v>Sars-Poteries</v>
          </cell>
        </row>
        <row r="1344">
          <cell r="C1344" t="str">
            <v>Sassegnies</v>
          </cell>
        </row>
        <row r="1345">
          <cell r="C1345" t="str">
            <v>Saultain</v>
          </cell>
        </row>
        <row r="1346">
          <cell r="C1346" t="str">
            <v>Saulzoir</v>
          </cell>
        </row>
        <row r="1347">
          <cell r="C1347" t="str">
            <v>Sebourg</v>
          </cell>
        </row>
        <row r="1348">
          <cell r="C1348" t="str">
            <v>Seclin</v>
          </cell>
        </row>
        <row r="1349">
          <cell r="C1349" t="str">
            <v>Sémeries</v>
          </cell>
        </row>
        <row r="1350">
          <cell r="C1350" t="str">
            <v>Semousies</v>
          </cell>
        </row>
        <row r="1351">
          <cell r="C1351" t="str">
            <v>Sepmeries</v>
          </cell>
        </row>
        <row r="1352">
          <cell r="C1352" t="str">
            <v>Sequedin</v>
          </cell>
        </row>
        <row r="1353">
          <cell r="C1353" t="str">
            <v>Séranvillers-Forenville</v>
          </cell>
        </row>
        <row r="1354">
          <cell r="C1354" t="str">
            <v>Sercus</v>
          </cell>
        </row>
        <row r="1355">
          <cell r="C1355" t="str">
            <v>Sin-le-Noble</v>
          </cell>
        </row>
        <row r="1356">
          <cell r="C1356" t="str">
            <v>Socx</v>
          </cell>
        </row>
        <row r="1357">
          <cell r="C1357" t="str">
            <v>Solesmes</v>
          </cell>
        </row>
        <row r="1358">
          <cell r="C1358" t="str">
            <v>Solre-le-Château</v>
          </cell>
        </row>
        <row r="1359">
          <cell r="C1359" t="str">
            <v>Solrinnes</v>
          </cell>
        </row>
        <row r="1360">
          <cell r="C1360" t="str">
            <v>Somain</v>
          </cell>
        </row>
        <row r="1361">
          <cell r="C1361" t="str">
            <v>Sommaing</v>
          </cell>
        </row>
        <row r="1362">
          <cell r="C1362" t="str">
            <v>Spycker</v>
          </cell>
        </row>
        <row r="1363">
          <cell r="C1363" t="str">
            <v>Staple</v>
          </cell>
        </row>
        <row r="1364">
          <cell r="C1364" t="str">
            <v>Steenbecque</v>
          </cell>
        </row>
        <row r="1365">
          <cell r="C1365" t="str">
            <v>Steene</v>
          </cell>
        </row>
        <row r="1366">
          <cell r="C1366" t="str">
            <v>Steenvoorde</v>
          </cell>
        </row>
        <row r="1367">
          <cell r="C1367" t="str">
            <v>Steenwerck</v>
          </cell>
        </row>
        <row r="1368">
          <cell r="C1368" t="str">
            <v>Strazeele</v>
          </cell>
        </row>
        <row r="1369">
          <cell r="C1369" t="str">
            <v>Taisnières-en-Thiérache</v>
          </cell>
        </row>
        <row r="1370">
          <cell r="C1370" t="str">
            <v>Taisnières-sur-Hon</v>
          </cell>
        </row>
        <row r="1371">
          <cell r="C1371" t="str">
            <v>Templemars</v>
          </cell>
        </row>
        <row r="1372">
          <cell r="C1372" t="str">
            <v>Templeuve-en-Pévèle</v>
          </cell>
        </row>
        <row r="1373">
          <cell r="C1373" t="str">
            <v>Terdeghem</v>
          </cell>
        </row>
        <row r="1374">
          <cell r="C1374" t="str">
            <v>Téteghem-Coudekerque-Village</v>
          </cell>
        </row>
        <row r="1375">
          <cell r="C1375" t="str">
            <v>Thiant</v>
          </cell>
        </row>
        <row r="1376">
          <cell r="C1376" t="str">
            <v>Thiennes</v>
          </cell>
        </row>
        <row r="1377">
          <cell r="C1377" t="str">
            <v>Thivencelle</v>
          </cell>
        </row>
        <row r="1378">
          <cell r="C1378" t="str">
            <v>Thumeries</v>
          </cell>
        </row>
        <row r="1379">
          <cell r="C1379" t="str">
            <v>Thun-l'Évêque</v>
          </cell>
        </row>
        <row r="1380">
          <cell r="C1380" t="str">
            <v>Thun-Saint-Amand</v>
          </cell>
        </row>
        <row r="1381">
          <cell r="C1381" t="str">
            <v>Thun-Saint-Martin</v>
          </cell>
        </row>
        <row r="1382">
          <cell r="C1382" t="str">
            <v>Tilloy-lez-Cambrai</v>
          </cell>
        </row>
        <row r="1383">
          <cell r="C1383" t="str">
            <v>Tilloy-lez-Marchiennes</v>
          </cell>
        </row>
        <row r="1384">
          <cell r="C1384" t="str">
            <v>Toufflers</v>
          </cell>
        </row>
        <row r="1385">
          <cell r="C1385" t="str">
            <v>Tourcoing</v>
          </cell>
        </row>
        <row r="1386">
          <cell r="C1386" t="str">
            <v>Tourmignies</v>
          </cell>
        </row>
        <row r="1387">
          <cell r="C1387" t="str">
            <v>Trélon</v>
          </cell>
        </row>
        <row r="1388">
          <cell r="C1388" t="str">
            <v>Tressin</v>
          </cell>
        </row>
        <row r="1389">
          <cell r="C1389" t="str">
            <v>Trith-Saint-Léger</v>
          </cell>
        </row>
        <row r="1390">
          <cell r="C1390" t="str">
            <v>Troisvilles</v>
          </cell>
        </row>
        <row r="1391">
          <cell r="C1391" t="str">
            <v>Uxem</v>
          </cell>
        </row>
        <row r="1392">
          <cell r="C1392" t="str">
            <v>Valenciennes</v>
          </cell>
        </row>
        <row r="1393">
          <cell r="C1393" t="str">
            <v>Vendegies-au-Bois</v>
          </cell>
        </row>
        <row r="1394">
          <cell r="C1394" t="str">
            <v>Vendegies-sur-Écaillon</v>
          </cell>
        </row>
        <row r="1395">
          <cell r="C1395" t="str">
            <v>Vendeville</v>
          </cell>
        </row>
        <row r="1396">
          <cell r="C1396" t="str">
            <v>Verchain-Maugré</v>
          </cell>
        </row>
        <row r="1397">
          <cell r="C1397" t="str">
            <v>Verlinghem</v>
          </cell>
        </row>
        <row r="1398">
          <cell r="C1398" t="str">
            <v>Vertain</v>
          </cell>
        </row>
        <row r="1399">
          <cell r="C1399" t="str">
            <v>Vicq</v>
          </cell>
        </row>
        <row r="1400">
          <cell r="C1400" t="str">
            <v>Viesly</v>
          </cell>
        </row>
        <row r="1401">
          <cell r="C1401" t="str">
            <v>Vieux-Berquin</v>
          </cell>
        </row>
        <row r="1402">
          <cell r="C1402" t="str">
            <v>Vieux-Condé</v>
          </cell>
        </row>
        <row r="1403">
          <cell r="C1403" t="str">
            <v>Vieux-Mesnil</v>
          </cell>
        </row>
        <row r="1404">
          <cell r="C1404" t="str">
            <v>Vieux-Reng</v>
          </cell>
        </row>
        <row r="1405">
          <cell r="C1405" t="str">
            <v>Villeneuve-d'Ascq</v>
          </cell>
        </row>
        <row r="1406">
          <cell r="C1406" t="str">
            <v>Villereau</v>
          </cell>
        </row>
        <row r="1407">
          <cell r="C1407" t="str">
            <v>Villers-au-Tertre</v>
          </cell>
        </row>
        <row r="1408">
          <cell r="C1408" t="str">
            <v>Villers-en-Cauchies</v>
          </cell>
        </row>
        <row r="1409">
          <cell r="C1409" t="str">
            <v>Villers-Guislain</v>
          </cell>
        </row>
        <row r="1410">
          <cell r="C1410" t="str">
            <v>Villers-Outréaux</v>
          </cell>
        </row>
        <row r="1411">
          <cell r="C1411" t="str">
            <v>Villers-Plouich</v>
          </cell>
        </row>
        <row r="1412">
          <cell r="C1412" t="str">
            <v>Villers-Pol</v>
          </cell>
        </row>
        <row r="1413">
          <cell r="C1413" t="str">
            <v>Villers-Sire-Nicole</v>
          </cell>
        </row>
        <row r="1414">
          <cell r="C1414" t="str">
            <v>Volckerinckhove</v>
          </cell>
        </row>
        <row r="1415">
          <cell r="C1415" t="str">
            <v>Vred</v>
          </cell>
        </row>
        <row r="1416">
          <cell r="C1416" t="str">
            <v>Wahagnies</v>
          </cell>
        </row>
        <row r="1417">
          <cell r="C1417" t="str">
            <v>Walincourt-Selvigny</v>
          </cell>
        </row>
        <row r="1418">
          <cell r="C1418" t="str">
            <v>Wallers</v>
          </cell>
        </row>
        <row r="1419">
          <cell r="C1419" t="str">
            <v>Wallers-en-Fagne</v>
          </cell>
        </row>
        <row r="1420">
          <cell r="C1420" t="str">
            <v>Wallon-Cappel</v>
          </cell>
        </row>
        <row r="1421">
          <cell r="C1421" t="str">
            <v>Wambaix</v>
          </cell>
        </row>
        <row r="1422">
          <cell r="C1422" t="str">
            <v>Wambrechies</v>
          </cell>
        </row>
        <row r="1423">
          <cell r="C1423" t="str">
            <v>Wandignies-Hamage</v>
          </cell>
        </row>
        <row r="1424">
          <cell r="C1424" t="str">
            <v>Wannehain</v>
          </cell>
        </row>
        <row r="1425">
          <cell r="C1425" t="str">
            <v>Wargnies-le-Grand</v>
          </cell>
        </row>
        <row r="1426">
          <cell r="C1426" t="str">
            <v>Wargnies-le-Petit</v>
          </cell>
        </row>
        <row r="1427">
          <cell r="C1427" t="str">
            <v>Warhem</v>
          </cell>
        </row>
        <row r="1428">
          <cell r="C1428" t="str">
            <v>Warlaing</v>
          </cell>
        </row>
        <row r="1429">
          <cell r="C1429" t="str">
            <v>Warneton</v>
          </cell>
        </row>
        <row r="1430">
          <cell r="C1430" t="str">
            <v>Wasnes-au-Bac</v>
          </cell>
        </row>
        <row r="1431">
          <cell r="C1431" t="str">
            <v>Wasquehal</v>
          </cell>
        </row>
        <row r="1432">
          <cell r="C1432" t="str">
            <v>Watten</v>
          </cell>
        </row>
        <row r="1433">
          <cell r="C1433" t="str">
            <v>Wattignies</v>
          </cell>
        </row>
        <row r="1434">
          <cell r="C1434" t="str">
            <v>Wattignies-la-Victoire</v>
          </cell>
        </row>
        <row r="1435">
          <cell r="C1435" t="str">
            <v>Wattrelos</v>
          </cell>
        </row>
        <row r="1436">
          <cell r="C1436" t="str">
            <v>Wavrechain-sous-Denain</v>
          </cell>
        </row>
        <row r="1437">
          <cell r="C1437" t="str">
            <v>Wavrechain-sous-Faulx</v>
          </cell>
        </row>
        <row r="1438">
          <cell r="C1438" t="str">
            <v>Wavrin</v>
          </cell>
        </row>
        <row r="1439">
          <cell r="C1439" t="str">
            <v>Waziers</v>
          </cell>
        </row>
        <row r="1440">
          <cell r="C1440" t="str">
            <v>Wemaers-Cappel</v>
          </cell>
        </row>
        <row r="1441">
          <cell r="C1441" t="str">
            <v>Wervicq-Sud</v>
          </cell>
        </row>
        <row r="1442">
          <cell r="C1442" t="str">
            <v>West-Cappel</v>
          </cell>
        </row>
        <row r="1443">
          <cell r="C1443" t="str">
            <v>Wicres</v>
          </cell>
        </row>
        <row r="1444">
          <cell r="C1444" t="str">
            <v>Wignehies</v>
          </cell>
        </row>
        <row r="1445">
          <cell r="C1445" t="str">
            <v>Willems</v>
          </cell>
        </row>
        <row r="1446">
          <cell r="C1446" t="str">
            <v>Willies</v>
          </cell>
        </row>
        <row r="1447">
          <cell r="C1447" t="str">
            <v>Winnezeele</v>
          </cell>
        </row>
        <row r="1448">
          <cell r="C1448" t="str">
            <v>Wormhout</v>
          </cell>
        </row>
        <row r="1449">
          <cell r="C1449" t="str">
            <v>Wulverdinghe</v>
          </cell>
        </row>
        <row r="1450">
          <cell r="C1450" t="str">
            <v>Wylder</v>
          </cell>
        </row>
        <row r="1451">
          <cell r="C1451" t="str">
            <v>Zegerscappel</v>
          </cell>
        </row>
        <row r="1452">
          <cell r="C1452" t="str">
            <v>Zermezeele</v>
          </cell>
        </row>
        <row r="1453">
          <cell r="C1453" t="str">
            <v>Zuydcoote</v>
          </cell>
        </row>
        <row r="1454">
          <cell r="C1454" t="str">
            <v>Zuytpeene</v>
          </cell>
        </row>
        <row r="1455">
          <cell r="C1455" t="str">
            <v>Abancourt</v>
          </cell>
        </row>
        <row r="1456">
          <cell r="C1456" t="str">
            <v>Abbecourt</v>
          </cell>
        </row>
        <row r="1457">
          <cell r="C1457" t="str">
            <v>Abbeville-Saint-Lucien</v>
          </cell>
        </row>
        <row r="1458">
          <cell r="C1458" t="str">
            <v>Achy</v>
          </cell>
        </row>
        <row r="1459">
          <cell r="C1459" t="str">
            <v>Acy-en-Multien</v>
          </cell>
        </row>
        <row r="1460">
          <cell r="C1460" t="str">
            <v>Agnetz</v>
          </cell>
        </row>
        <row r="1461">
          <cell r="C1461" t="str">
            <v>Airion</v>
          </cell>
        </row>
        <row r="1462">
          <cell r="C1462" t="str">
            <v>Allonne</v>
          </cell>
        </row>
        <row r="1463">
          <cell r="C1463" t="str">
            <v>Amblainville</v>
          </cell>
        </row>
        <row r="1464">
          <cell r="C1464" t="str">
            <v>Amy</v>
          </cell>
        </row>
        <row r="1465">
          <cell r="C1465" t="str">
            <v>Andeville</v>
          </cell>
        </row>
        <row r="1466">
          <cell r="C1466" t="str">
            <v>Angicourt</v>
          </cell>
        </row>
        <row r="1467">
          <cell r="C1467" t="str">
            <v>Angivillers</v>
          </cell>
        </row>
        <row r="1468">
          <cell r="C1468" t="str">
            <v>Angy</v>
          </cell>
        </row>
        <row r="1469">
          <cell r="C1469" t="str">
            <v>Ansacq</v>
          </cell>
        </row>
        <row r="1470">
          <cell r="C1470" t="str">
            <v>Ansauvillers</v>
          </cell>
        </row>
        <row r="1471">
          <cell r="C1471" t="str">
            <v>Antheuil-Portes</v>
          </cell>
        </row>
        <row r="1472">
          <cell r="C1472" t="str">
            <v>Antilly</v>
          </cell>
        </row>
        <row r="1473">
          <cell r="C1473" t="str">
            <v>Appilly</v>
          </cell>
        </row>
        <row r="1474">
          <cell r="C1474" t="str">
            <v>Apremont</v>
          </cell>
        </row>
        <row r="1475">
          <cell r="C1475" t="str">
            <v>Armancourt</v>
          </cell>
        </row>
        <row r="1476">
          <cell r="C1476" t="str">
            <v>Arsy</v>
          </cell>
        </row>
        <row r="1477">
          <cell r="C1477" t="str">
            <v>Attichy</v>
          </cell>
        </row>
        <row r="1478">
          <cell r="C1478" t="str">
            <v>Auchy-la-Montagne</v>
          </cell>
        </row>
        <row r="1479">
          <cell r="C1479" t="str">
            <v>Auger-Saint-Vincent</v>
          </cell>
        </row>
        <row r="1480">
          <cell r="C1480" t="str">
            <v>Aumont-en-Halatte</v>
          </cell>
        </row>
        <row r="1481">
          <cell r="C1481" t="str">
            <v>Auneuil</v>
          </cell>
        </row>
        <row r="1482">
          <cell r="C1482" t="str">
            <v>Auteuil</v>
          </cell>
        </row>
        <row r="1483">
          <cell r="C1483" t="str">
            <v>Autheuil-en-Valois</v>
          </cell>
        </row>
        <row r="1484">
          <cell r="C1484" t="str">
            <v>Autrêches</v>
          </cell>
        </row>
        <row r="1485">
          <cell r="C1485" t="str">
            <v>Aux Marais</v>
          </cell>
        </row>
        <row r="1486">
          <cell r="C1486" t="str">
            <v>Avilly-Saint-Léonard</v>
          </cell>
        </row>
        <row r="1487">
          <cell r="C1487" t="str">
            <v>Avrechy</v>
          </cell>
        </row>
        <row r="1488">
          <cell r="C1488" t="str">
            <v>Avricourt</v>
          </cell>
        </row>
        <row r="1489">
          <cell r="C1489" t="str">
            <v>Avrigny</v>
          </cell>
        </row>
        <row r="1490">
          <cell r="C1490" t="str">
            <v>Baboeuf</v>
          </cell>
        </row>
        <row r="1491">
          <cell r="C1491" t="str">
            <v>Bachivillers</v>
          </cell>
        </row>
        <row r="1492">
          <cell r="C1492" t="str">
            <v>Bacouël</v>
          </cell>
        </row>
        <row r="1493">
          <cell r="C1493" t="str">
            <v>Bailleul-le-Soc</v>
          </cell>
        </row>
        <row r="1494">
          <cell r="C1494" t="str">
            <v>Bailleul-sur-Thérain</v>
          </cell>
        </row>
        <row r="1495">
          <cell r="C1495" t="str">
            <v>Bailleval</v>
          </cell>
        </row>
        <row r="1496">
          <cell r="C1496" t="str">
            <v>Bailly</v>
          </cell>
        </row>
        <row r="1497">
          <cell r="C1497" t="str">
            <v>Balagny-sur-Thérain</v>
          </cell>
        </row>
        <row r="1498">
          <cell r="C1498" t="str">
            <v>Barbery</v>
          </cell>
        </row>
        <row r="1499">
          <cell r="C1499" t="str">
            <v>Bargny</v>
          </cell>
        </row>
        <row r="1500">
          <cell r="C1500" t="str">
            <v>Baron</v>
          </cell>
        </row>
        <row r="1501">
          <cell r="C1501" t="str">
            <v>Baugy</v>
          </cell>
        </row>
        <row r="1502">
          <cell r="C1502" t="str">
            <v>Bazancourt</v>
          </cell>
        </row>
        <row r="1503">
          <cell r="C1503" t="str">
            <v>Bazicourt</v>
          </cell>
        </row>
        <row r="1504">
          <cell r="C1504" t="str">
            <v>Beaudéduit</v>
          </cell>
        </row>
        <row r="1505">
          <cell r="C1505" t="str">
            <v>Beaugies-sous-Bois</v>
          </cell>
        </row>
        <row r="1506">
          <cell r="C1506" t="str">
            <v>Beaulieu-les-Fontaines</v>
          </cell>
        </row>
        <row r="1507">
          <cell r="C1507" t="str">
            <v>Beaumont-les-Nonains</v>
          </cell>
        </row>
        <row r="1508">
          <cell r="C1508" t="str">
            <v>Beaurains-lès-Noyon</v>
          </cell>
        </row>
        <row r="1509">
          <cell r="C1509" t="str">
            <v>Beaurepaire</v>
          </cell>
        </row>
        <row r="1510">
          <cell r="C1510" t="str">
            <v>Beauvais</v>
          </cell>
        </row>
        <row r="1511">
          <cell r="C1511" t="str">
            <v>Beauvoir</v>
          </cell>
        </row>
        <row r="1512">
          <cell r="C1512" t="str">
            <v>Béhéricourt</v>
          </cell>
        </row>
        <row r="1513">
          <cell r="C1513" t="str">
            <v>Belle-Église</v>
          </cell>
        </row>
        <row r="1514">
          <cell r="C1514" t="str">
            <v>Belloy</v>
          </cell>
        </row>
        <row r="1515">
          <cell r="C1515" t="str">
            <v>Berlancourt</v>
          </cell>
        </row>
        <row r="1516">
          <cell r="C1516" t="str">
            <v>Berneuil-en-Bray</v>
          </cell>
        </row>
        <row r="1517">
          <cell r="C1517" t="str">
            <v>Berneuil-sur-Aisne</v>
          </cell>
        </row>
        <row r="1518">
          <cell r="C1518" t="str">
            <v>Berthecourt</v>
          </cell>
        </row>
        <row r="1519">
          <cell r="C1519" t="str">
            <v>Béthancourt-en-Valois</v>
          </cell>
        </row>
        <row r="1520">
          <cell r="C1520" t="str">
            <v>Béthisy-Saint-Martin</v>
          </cell>
        </row>
        <row r="1521">
          <cell r="C1521" t="str">
            <v>Béthisy-Saint-Pierre</v>
          </cell>
        </row>
        <row r="1522">
          <cell r="C1522" t="str">
            <v>Betz</v>
          </cell>
        </row>
        <row r="1523">
          <cell r="C1523" t="str">
            <v>Bienville</v>
          </cell>
        </row>
        <row r="1524">
          <cell r="C1524" t="str">
            <v>Biermont</v>
          </cell>
        </row>
        <row r="1525">
          <cell r="C1525" t="str">
            <v>Bitry</v>
          </cell>
        </row>
        <row r="1526">
          <cell r="C1526" t="str">
            <v>Blacourt</v>
          </cell>
        </row>
        <row r="1527">
          <cell r="C1527" t="str">
            <v>Blaincourt-lès-Précy</v>
          </cell>
        </row>
        <row r="1528">
          <cell r="C1528" t="str">
            <v>Blancfossé</v>
          </cell>
        </row>
        <row r="1529">
          <cell r="C1529" t="str">
            <v>Blargies</v>
          </cell>
        </row>
        <row r="1530">
          <cell r="C1530" t="str">
            <v>Blicourt</v>
          </cell>
        </row>
        <row r="1531">
          <cell r="C1531" t="str">
            <v>Blincourt</v>
          </cell>
        </row>
        <row r="1532">
          <cell r="C1532" t="str">
            <v>Boissy-Fresnoy</v>
          </cell>
        </row>
        <row r="1533">
          <cell r="C1533" t="str">
            <v>Boissy-le-Bois</v>
          </cell>
        </row>
        <row r="1534">
          <cell r="C1534" t="str">
            <v>Bonlier</v>
          </cell>
        </row>
        <row r="1535">
          <cell r="C1535" t="str">
            <v>Bonneuil-en-Valois</v>
          </cell>
        </row>
        <row r="1536">
          <cell r="C1536" t="str">
            <v>Bonneuil-les-Eaux</v>
          </cell>
        </row>
        <row r="1537">
          <cell r="C1537" t="str">
            <v>Bonnières</v>
          </cell>
        </row>
        <row r="1538">
          <cell r="C1538" t="str">
            <v>Bonvillers</v>
          </cell>
        </row>
        <row r="1539">
          <cell r="C1539" t="str">
            <v>Boran-sur-Oise</v>
          </cell>
        </row>
        <row r="1540">
          <cell r="C1540" t="str">
            <v>Borest</v>
          </cell>
        </row>
        <row r="1541">
          <cell r="C1541" t="str">
            <v>Bornel</v>
          </cell>
        </row>
        <row r="1542">
          <cell r="C1542" t="str">
            <v>Boubiers</v>
          </cell>
        </row>
        <row r="1543">
          <cell r="C1543" t="str">
            <v>Bouconvillers</v>
          </cell>
        </row>
        <row r="1544">
          <cell r="C1544" t="str">
            <v>Bouillancy</v>
          </cell>
        </row>
        <row r="1545">
          <cell r="C1545" t="str">
            <v>Boullarre</v>
          </cell>
        </row>
        <row r="1546">
          <cell r="C1546" t="str">
            <v>Boulogne-la-Grasse</v>
          </cell>
        </row>
        <row r="1547">
          <cell r="C1547" t="str">
            <v>Boursonne</v>
          </cell>
        </row>
        <row r="1548">
          <cell r="C1548" t="str">
            <v>Boury-en-Vexin</v>
          </cell>
        </row>
        <row r="1549">
          <cell r="C1549" t="str">
            <v>Boutavent</v>
          </cell>
        </row>
        <row r="1550">
          <cell r="C1550" t="str">
            <v>Boutencourt</v>
          </cell>
        </row>
        <row r="1551">
          <cell r="C1551" t="str">
            <v>Bouvresse</v>
          </cell>
        </row>
        <row r="1552">
          <cell r="C1552" t="str">
            <v>Braisnes-sur-Aronde</v>
          </cell>
        </row>
        <row r="1553">
          <cell r="C1553" t="str">
            <v>Brasseuse</v>
          </cell>
        </row>
        <row r="1554">
          <cell r="C1554" t="str">
            <v>Brégy</v>
          </cell>
        </row>
        <row r="1555">
          <cell r="C1555" t="str">
            <v>Brenouille</v>
          </cell>
        </row>
        <row r="1556">
          <cell r="C1556" t="str">
            <v>Bresles</v>
          </cell>
        </row>
        <row r="1557">
          <cell r="C1557" t="str">
            <v>Breteuil</v>
          </cell>
        </row>
        <row r="1558">
          <cell r="C1558" t="str">
            <v>Brétigny</v>
          </cell>
        </row>
        <row r="1559">
          <cell r="C1559" t="str">
            <v>Breuil-le-Sec</v>
          </cell>
        </row>
        <row r="1560">
          <cell r="C1560" t="str">
            <v>Breuil-le-Vert</v>
          </cell>
        </row>
        <row r="1561">
          <cell r="C1561" t="str">
            <v>Briot</v>
          </cell>
        </row>
        <row r="1562">
          <cell r="C1562" t="str">
            <v>Brombos</v>
          </cell>
        </row>
        <row r="1563">
          <cell r="C1563" t="str">
            <v>Broquiers</v>
          </cell>
        </row>
        <row r="1564">
          <cell r="C1564" t="str">
            <v>Broyes</v>
          </cell>
        </row>
        <row r="1565">
          <cell r="C1565" t="str">
            <v>Brunvillers-la-Motte</v>
          </cell>
        </row>
        <row r="1566">
          <cell r="C1566" t="str">
            <v>Bucamps</v>
          </cell>
        </row>
        <row r="1567">
          <cell r="C1567" t="str">
            <v>Buicourt</v>
          </cell>
        </row>
        <row r="1568">
          <cell r="C1568" t="str">
            <v>Bulles</v>
          </cell>
        </row>
        <row r="1569">
          <cell r="C1569" t="str">
            <v>Bury</v>
          </cell>
        </row>
        <row r="1570">
          <cell r="C1570" t="str">
            <v>Bussy</v>
          </cell>
        </row>
        <row r="1571">
          <cell r="C1571" t="str">
            <v>Caisnes</v>
          </cell>
        </row>
        <row r="1572">
          <cell r="C1572" t="str">
            <v>Cambronne-lès-Clermont</v>
          </cell>
        </row>
        <row r="1573">
          <cell r="C1573" t="str">
            <v>Cambronne-lès-Ribécourt</v>
          </cell>
        </row>
        <row r="1574">
          <cell r="C1574" t="str">
            <v>Campagne</v>
          </cell>
        </row>
        <row r="1575">
          <cell r="C1575" t="str">
            <v>Campeaux</v>
          </cell>
        </row>
        <row r="1576">
          <cell r="C1576" t="str">
            <v>Campremy</v>
          </cell>
        </row>
        <row r="1577">
          <cell r="C1577" t="str">
            <v>Candor</v>
          </cell>
        </row>
        <row r="1578">
          <cell r="C1578" t="str">
            <v>Canly</v>
          </cell>
        </row>
        <row r="1579">
          <cell r="C1579" t="str">
            <v>Cannectancourt</v>
          </cell>
        </row>
        <row r="1580">
          <cell r="C1580" t="str">
            <v>Canny-sur-Matz</v>
          </cell>
        </row>
        <row r="1581">
          <cell r="C1581" t="str">
            <v>Canny-sur-Thérain</v>
          </cell>
        </row>
        <row r="1582">
          <cell r="C1582" t="str">
            <v>Carlepont</v>
          </cell>
        </row>
        <row r="1583">
          <cell r="C1583" t="str">
            <v>Catenoy</v>
          </cell>
        </row>
        <row r="1584">
          <cell r="C1584" t="str">
            <v>Catheux</v>
          </cell>
        </row>
        <row r="1585">
          <cell r="C1585" t="str">
            <v>Catigny</v>
          </cell>
        </row>
        <row r="1586">
          <cell r="C1586" t="str">
            <v>Catillon-Fumechon</v>
          </cell>
        </row>
        <row r="1587">
          <cell r="C1587" t="str">
            <v>Cauffry</v>
          </cell>
        </row>
        <row r="1588">
          <cell r="C1588" t="str">
            <v>Cauvigny</v>
          </cell>
        </row>
        <row r="1589">
          <cell r="C1589" t="str">
            <v>Cempuis</v>
          </cell>
        </row>
        <row r="1590">
          <cell r="C1590" t="str">
            <v>Cernoy</v>
          </cell>
        </row>
        <row r="1591">
          <cell r="C1591" t="str">
            <v>Chamant</v>
          </cell>
        </row>
        <row r="1592">
          <cell r="C1592" t="str">
            <v>Chambly</v>
          </cell>
        </row>
        <row r="1593">
          <cell r="C1593" t="str">
            <v>Chambors</v>
          </cell>
        </row>
        <row r="1594">
          <cell r="C1594" t="str">
            <v>Chantilly</v>
          </cell>
        </row>
        <row r="1595">
          <cell r="C1595" t="str">
            <v>Chaumont-en-Vexin</v>
          </cell>
        </row>
        <row r="1596">
          <cell r="C1596" t="str">
            <v>Chavençon</v>
          </cell>
        </row>
        <row r="1597">
          <cell r="C1597" t="str">
            <v>Chelles</v>
          </cell>
        </row>
        <row r="1598">
          <cell r="C1598" t="str">
            <v>Chepoix</v>
          </cell>
        </row>
        <row r="1599">
          <cell r="C1599" t="str">
            <v>Chevincourt</v>
          </cell>
        </row>
        <row r="1600">
          <cell r="C1600" t="str">
            <v>Chèvreville</v>
          </cell>
        </row>
        <row r="1601">
          <cell r="C1601" t="str">
            <v>Chevrières</v>
          </cell>
        </row>
        <row r="1602">
          <cell r="C1602" t="str">
            <v>Chiry-Ourscamp</v>
          </cell>
        </row>
        <row r="1603">
          <cell r="C1603" t="str">
            <v>Choisy-au-Bac</v>
          </cell>
        </row>
        <row r="1604">
          <cell r="C1604" t="str">
            <v>Choisy-la-Victoire</v>
          </cell>
        </row>
        <row r="1605">
          <cell r="C1605" t="str">
            <v>Choqueuse-les-Bénards</v>
          </cell>
        </row>
        <row r="1606">
          <cell r="C1606" t="str">
            <v>Cinqueux</v>
          </cell>
        </row>
        <row r="1607">
          <cell r="C1607" t="str">
            <v>Cires-lès-Mello</v>
          </cell>
        </row>
        <row r="1608">
          <cell r="C1608" t="str">
            <v>Clairoix</v>
          </cell>
        </row>
        <row r="1609">
          <cell r="C1609" t="str">
            <v>Clermont</v>
          </cell>
        </row>
        <row r="1610">
          <cell r="C1610" t="str">
            <v>Coivrel</v>
          </cell>
        </row>
        <row r="1611">
          <cell r="C1611" t="str">
            <v>Compiègne</v>
          </cell>
        </row>
        <row r="1612">
          <cell r="C1612" t="str">
            <v>Conchy-les-Pots</v>
          </cell>
        </row>
        <row r="1613">
          <cell r="C1613" t="str">
            <v>Conteville</v>
          </cell>
        </row>
        <row r="1614">
          <cell r="C1614" t="str">
            <v>Corbeil-Cerf</v>
          </cell>
        </row>
        <row r="1615">
          <cell r="C1615" t="str">
            <v>Cormeilles</v>
          </cell>
        </row>
        <row r="1616">
          <cell r="C1616" t="str">
            <v>Coudun</v>
          </cell>
        </row>
        <row r="1617">
          <cell r="C1617" t="str">
            <v>Couloisy</v>
          </cell>
        </row>
        <row r="1618">
          <cell r="C1618" t="str">
            <v>Courcelles-Epayelles</v>
          </cell>
        </row>
        <row r="1619">
          <cell r="C1619" t="str">
            <v>Courcelles-lès-Gisors</v>
          </cell>
        </row>
        <row r="1620">
          <cell r="C1620" t="str">
            <v>Courteuil</v>
          </cell>
        </row>
        <row r="1621">
          <cell r="C1621" t="str">
            <v>Courtieux</v>
          </cell>
        </row>
        <row r="1622">
          <cell r="C1622" t="str">
            <v>Coye-la-Forêt</v>
          </cell>
        </row>
        <row r="1623">
          <cell r="C1623" t="str">
            <v>Cramoisy</v>
          </cell>
        </row>
        <row r="1624">
          <cell r="C1624" t="str">
            <v>Crapeaumesnil</v>
          </cell>
        </row>
        <row r="1625">
          <cell r="C1625" t="str">
            <v>Creil</v>
          </cell>
        </row>
        <row r="1626">
          <cell r="C1626" t="str">
            <v>Crépy-en-Valois</v>
          </cell>
        </row>
        <row r="1627">
          <cell r="C1627" t="str">
            <v>Cressonsacq</v>
          </cell>
        </row>
        <row r="1628">
          <cell r="C1628" t="str">
            <v>Crèvecoeur-le-Grand</v>
          </cell>
        </row>
        <row r="1629">
          <cell r="C1629" t="str">
            <v>Crèvecoeur-le-Petit</v>
          </cell>
        </row>
        <row r="1630">
          <cell r="C1630" t="str">
            <v>Crillon</v>
          </cell>
        </row>
        <row r="1631">
          <cell r="C1631" t="str">
            <v>Crisolles</v>
          </cell>
        </row>
        <row r="1632">
          <cell r="C1632" t="str">
            <v>Croissy-sur-Celle</v>
          </cell>
        </row>
        <row r="1633">
          <cell r="C1633" t="str">
            <v>Croutoy</v>
          </cell>
        </row>
        <row r="1634">
          <cell r="C1634" t="str">
            <v>Crouy-en-Thelle</v>
          </cell>
        </row>
        <row r="1635">
          <cell r="C1635" t="str">
            <v>Cuignières</v>
          </cell>
        </row>
        <row r="1636">
          <cell r="C1636" t="str">
            <v>Cuigy-en-Bray</v>
          </cell>
        </row>
        <row r="1637">
          <cell r="C1637" t="str">
            <v>Cuise-la-Motte</v>
          </cell>
        </row>
        <row r="1638">
          <cell r="C1638" t="str">
            <v>Cuts</v>
          </cell>
        </row>
        <row r="1639">
          <cell r="C1639" t="str">
            <v>Cuvergnon</v>
          </cell>
        </row>
        <row r="1640">
          <cell r="C1640" t="str">
            <v>Cuvilly</v>
          </cell>
        </row>
        <row r="1641">
          <cell r="C1641" t="str">
            <v>Cuy</v>
          </cell>
        </row>
        <row r="1642">
          <cell r="C1642" t="str">
            <v>Daméraucourt</v>
          </cell>
        </row>
        <row r="1643">
          <cell r="C1643" t="str">
            <v>Dargies</v>
          </cell>
        </row>
        <row r="1644">
          <cell r="C1644" t="str">
            <v>Delincourt</v>
          </cell>
        </row>
        <row r="1645">
          <cell r="C1645" t="str">
            <v>Dieudonné</v>
          </cell>
        </row>
        <row r="1646">
          <cell r="C1646" t="str">
            <v>Dives</v>
          </cell>
        </row>
        <row r="1647">
          <cell r="C1647" t="str">
            <v>Doméliers</v>
          </cell>
        </row>
        <row r="1648">
          <cell r="C1648" t="str">
            <v>Domfront</v>
          </cell>
        </row>
        <row r="1649">
          <cell r="C1649" t="str">
            <v>Dompierre</v>
          </cell>
        </row>
        <row r="1650">
          <cell r="C1650" t="str">
            <v>Duvy</v>
          </cell>
        </row>
        <row r="1651">
          <cell r="C1651" t="str">
            <v>Écuvilly</v>
          </cell>
        </row>
        <row r="1652">
          <cell r="C1652" t="str">
            <v>Élencourt</v>
          </cell>
        </row>
        <row r="1653">
          <cell r="C1653" t="str">
            <v>Élincourt-Sainte-Marguerite</v>
          </cell>
        </row>
        <row r="1654">
          <cell r="C1654" t="str">
            <v>Éméville</v>
          </cell>
        </row>
        <row r="1655">
          <cell r="C1655" t="str">
            <v>Énencourt-Léage</v>
          </cell>
        </row>
        <row r="1656">
          <cell r="C1656" t="str">
            <v>Énencourt-le-Sec</v>
          </cell>
        </row>
        <row r="1657">
          <cell r="C1657" t="str">
            <v>Épineuse</v>
          </cell>
        </row>
        <row r="1658">
          <cell r="C1658" t="str">
            <v>Éragny-sur-Epte</v>
          </cell>
        </row>
        <row r="1659">
          <cell r="C1659" t="str">
            <v>Ercuis</v>
          </cell>
        </row>
        <row r="1660">
          <cell r="C1660" t="str">
            <v>Ermenonville</v>
          </cell>
        </row>
        <row r="1661">
          <cell r="C1661" t="str">
            <v>Ernemont-Boutavent</v>
          </cell>
        </row>
        <row r="1662">
          <cell r="C1662" t="str">
            <v>Erquery</v>
          </cell>
        </row>
        <row r="1663">
          <cell r="C1663" t="str">
            <v>Erquinvillers</v>
          </cell>
        </row>
        <row r="1664">
          <cell r="C1664" t="str">
            <v>Escames</v>
          </cell>
        </row>
        <row r="1665">
          <cell r="C1665" t="str">
            <v>Esches</v>
          </cell>
        </row>
        <row r="1666">
          <cell r="C1666" t="str">
            <v>Escles-Saint-Pierre</v>
          </cell>
        </row>
        <row r="1667">
          <cell r="C1667" t="str">
            <v>Espaubourg</v>
          </cell>
        </row>
        <row r="1668">
          <cell r="C1668" t="str">
            <v>Esquennoy</v>
          </cell>
        </row>
        <row r="1669">
          <cell r="C1669" t="str">
            <v>Essuiles</v>
          </cell>
        </row>
        <row r="1670">
          <cell r="C1670" t="str">
            <v>Estrées-Saint-Denis</v>
          </cell>
        </row>
        <row r="1671">
          <cell r="C1671" t="str">
            <v>Étavigny</v>
          </cell>
        </row>
        <row r="1672">
          <cell r="C1672" t="str">
            <v>Étouy</v>
          </cell>
        </row>
        <row r="1673">
          <cell r="C1673" t="str">
            <v>Ève</v>
          </cell>
        </row>
        <row r="1674">
          <cell r="C1674" t="str">
            <v>Évricourt</v>
          </cell>
        </row>
        <row r="1675">
          <cell r="C1675" t="str">
            <v>Fay-les-Étangs</v>
          </cell>
        </row>
        <row r="1676">
          <cell r="C1676" t="str">
            <v>Feigneux</v>
          </cell>
        </row>
        <row r="1677">
          <cell r="C1677" t="str">
            <v>Ferrières</v>
          </cell>
        </row>
        <row r="1678">
          <cell r="C1678" t="str">
            <v>Feuquières</v>
          </cell>
        </row>
        <row r="1679">
          <cell r="C1679" t="str">
            <v>Fitz-James</v>
          </cell>
        </row>
        <row r="1680">
          <cell r="C1680" t="str">
            <v>Flavacourt</v>
          </cell>
        </row>
        <row r="1681">
          <cell r="C1681" t="str">
            <v>Flavy-le-Meldeux</v>
          </cell>
        </row>
        <row r="1682">
          <cell r="C1682" t="str">
            <v>Fléchy</v>
          </cell>
        </row>
        <row r="1683">
          <cell r="C1683" t="str">
            <v>Fleurines</v>
          </cell>
        </row>
        <row r="1684">
          <cell r="C1684" t="str">
            <v>Fleury</v>
          </cell>
        </row>
        <row r="1685">
          <cell r="C1685" t="str">
            <v>Fontaine-Bonneleau</v>
          </cell>
        </row>
        <row r="1686">
          <cell r="C1686" t="str">
            <v>Fontaine-Chaalis</v>
          </cell>
        </row>
        <row r="1687">
          <cell r="C1687" t="str">
            <v>Fontaine-Lavaganne</v>
          </cell>
        </row>
        <row r="1688">
          <cell r="C1688" t="str">
            <v>Fontaine-Saint-Lucien</v>
          </cell>
        </row>
        <row r="1689">
          <cell r="C1689" t="str">
            <v>Fontenay-Torcy</v>
          </cell>
        </row>
        <row r="1690">
          <cell r="C1690" t="str">
            <v>Formerie</v>
          </cell>
        </row>
        <row r="1691">
          <cell r="C1691" t="str">
            <v>Fouilleuse</v>
          </cell>
        </row>
        <row r="1692">
          <cell r="C1692" t="str">
            <v>Fouilloy</v>
          </cell>
        </row>
        <row r="1693">
          <cell r="C1693" t="str">
            <v>Foulangues</v>
          </cell>
        </row>
        <row r="1694">
          <cell r="C1694" t="str">
            <v>Fouquenies</v>
          </cell>
        </row>
        <row r="1695">
          <cell r="C1695" t="str">
            <v>Fouquerolles</v>
          </cell>
        </row>
        <row r="1696">
          <cell r="C1696" t="str">
            <v>Fournival</v>
          </cell>
        </row>
        <row r="1697">
          <cell r="C1697" t="str">
            <v>Francastel</v>
          </cell>
        </row>
        <row r="1698">
          <cell r="C1698" t="str">
            <v>Francières</v>
          </cell>
        </row>
        <row r="1699">
          <cell r="C1699" t="str">
            <v>Fréniches</v>
          </cell>
        </row>
        <row r="1700">
          <cell r="C1700" t="str">
            <v>Fresneaux-Montchevreuil</v>
          </cell>
        </row>
        <row r="1701">
          <cell r="C1701" t="str">
            <v>Fresne-Léguillon</v>
          </cell>
        </row>
        <row r="1702">
          <cell r="C1702" t="str">
            <v>Fresnières</v>
          </cell>
        </row>
        <row r="1703">
          <cell r="C1703" t="str">
            <v>Fresnoy-en-Thelle</v>
          </cell>
        </row>
        <row r="1704">
          <cell r="C1704" t="str">
            <v>Fresnoy-la-Rivière</v>
          </cell>
        </row>
        <row r="1705">
          <cell r="C1705" t="str">
            <v>Fresnoy-le-Luat</v>
          </cell>
        </row>
        <row r="1706">
          <cell r="C1706" t="str">
            <v>Frétoy-le-Château</v>
          </cell>
        </row>
        <row r="1707">
          <cell r="C1707" t="str">
            <v>Frocourt</v>
          </cell>
        </row>
        <row r="1708">
          <cell r="C1708" t="str">
            <v>Froissy</v>
          </cell>
        </row>
        <row r="1709">
          <cell r="C1709" t="str">
            <v>Gannes</v>
          </cell>
        </row>
        <row r="1710">
          <cell r="C1710" t="str">
            <v>Gaudechart</v>
          </cell>
        </row>
        <row r="1711">
          <cell r="C1711" t="str">
            <v>Genvry</v>
          </cell>
        </row>
        <row r="1712">
          <cell r="C1712" t="str">
            <v>Gerberoy</v>
          </cell>
        </row>
        <row r="1713">
          <cell r="C1713" t="str">
            <v>Gilocourt</v>
          </cell>
        </row>
        <row r="1714">
          <cell r="C1714" t="str">
            <v>Giraumont</v>
          </cell>
        </row>
        <row r="1715">
          <cell r="C1715" t="str">
            <v>Glaignes</v>
          </cell>
        </row>
        <row r="1716">
          <cell r="C1716" t="str">
            <v>Glatigny</v>
          </cell>
        </row>
        <row r="1717">
          <cell r="C1717" t="str">
            <v>Godenvillers</v>
          </cell>
        </row>
        <row r="1718">
          <cell r="C1718" t="str">
            <v>Goincourt</v>
          </cell>
        </row>
        <row r="1719">
          <cell r="C1719" t="str">
            <v>Golancourt</v>
          </cell>
        </row>
        <row r="1720">
          <cell r="C1720" t="str">
            <v>Gondreville</v>
          </cell>
        </row>
        <row r="1721">
          <cell r="C1721" t="str">
            <v>Gourchelles</v>
          </cell>
        </row>
        <row r="1722">
          <cell r="C1722" t="str">
            <v>Gournay-sur-Aronde</v>
          </cell>
        </row>
        <row r="1723">
          <cell r="C1723" t="str">
            <v>Gouvieux</v>
          </cell>
        </row>
        <row r="1724">
          <cell r="C1724" t="str">
            <v>Gouy-les-Groseillers</v>
          </cell>
        </row>
        <row r="1725">
          <cell r="C1725" t="str">
            <v>Grandfresnoy</v>
          </cell>
        </row>
        <row r="1726">
          <cell r="C1726" t="str">
            <v>Grandrû</v>
          </cell>
        </row>
        <row r="1727">
          <cell r="C1727" t="str">
            <v>Grandvillers-aux-Bois</v>
          </cell>
        </row>
        <row r="1728">
          <cell r="C1728" t="str">
            <v>Grandvilliers</v>
          </cell>
        </row>
        <row r="1729">
          <cell r="C1729" t="str">
            <v>Grémévillers</v>
          </cell>
        </row>
        <row r="1730">
          <cell r="C1730" t="str">
            <v>Grez</v>
          </cell>
        </row>
        <row r="1731">
          <cell r="C1731" t="str">
            <v>Guignecourt</v>
          </cell>
        </row>
        <row r="1732">
          <cell r="C1732" t="str">
            <v>Guiscard</v>
          </cell>
        </row>
        <row r="1733">
          <cell r="C1733" t="str">
            <v>Gury</v>
          </cell>
        </row>
        <row r="1734">
          <cell r="C1734" t="str">
            <v>Hadancourt-le-Haut-Clocher</v>
          </cell>
        </row>
        <row r="1735">
          <cell r="C1735" t="str">
            <v>Hainvillers</v>
          </cell>
        </row>
        <row r="1736">
          <cell r="C1736" t="str">
            <v>Halloy</v>
          </cell>
        </row>
        <row r="1737">
          <cell r="C1737" t="str">
            <v>Hannaches</v>
          </cell>
        </row>
        <row r="1738">
          <cell r="C1738" t="str">
            <v>Hanvoile</v>
          </cell>
        </row>
        <row r="1739">
          <cell r="C1739" t="str">
            <v>Hardivillers</v>
          </cell>
        </row>
        <row r="1740">
          <cell r="C1740" t="str">
            <v>Hardivillers-en-Vexin</v>
          </cell>
        </row>
        <row r="1741">
          <cell r="C1741" t="str">
            <v>Haucourt</v>
          </cell>
        </row>
        <row r="1742">
          <cell r="C1742" t="str">
            <v>Haudivillers</v>
          </cell>
        </row>
        <row r="1743">
          <cell r="C1743" t="str">
            <v>Hautbos</v>
          </cell>
        </row>
        <row r="1744">
          <cell r="C1744" t="str">
            <v>Haute-Épine</v>
          </cell>
        </row>
        <row r="1745">
          <cell r="C1745" t="str">
            <v>Hautefontaine</v>
          </cell>
        </row>
        <row r="1746">
          <cell r="C1746" t="str">
            <v>Hécourt</v>
          </cell>
        </row>
        <row r="1747">
          <cell r="C1747" t="str">
            <v>Heilles</v>
          </cell>
        </row>
        <row r="1748">
          <cell r="C1748" t="str">
            <v>Hémévillers</v>
          </cell>
        </row>
        <row r="1749">
          <cell r="C1749" t="str">
            <v>Hénonville</v>
          </cell>
        </row>
        <row r="1750">
          <cell r="C1750" t="str">
            <v>Herchies</v>
          </cell>
        </row>
        <row r="1751">
          <cell r="C1751" t="str">
            <v>Héricourt-sur-Thérain</v>
          </cell>
        </row>
        <row r="1752">
          <cell r="C1752" t="str">
            <v>Hermes</v>
          </cell>
        </row>
        <row r="1753">
          <cell r="C1753" t="str">
            <v>Hétomesnil</v>
          </cell>
        </row>
        <row r="1754">
          <cell r="C1754" t="str">
            <v>Hodenc-en-Bray</v>
          </cell>
        </row>
        <row r="1755">
          <cell r="C1755" t="str">
            <v>Hodenc-l'Évêque</v>
          </cell>
        </row>
        <row r="1756">
          <cell r="C1756" t="str">
            <v>Hondainville</v>
          </cell>
        </row>
        <row r="1757">
          <cell r="C1757" t="str">
            <v>Houdancourt</v>
          </cell>
        </row>
        <row r="1758">
          <cell r="C1758" t="str">
            <v>Ivors</v>
          </cell>
        </row>
        <row r="1759">
          <cell r="C1759" t="str">
            <v>Ivry-le-Temple</v>
          </cell>
        </row>
        <row r="1760">
          <cell r="C1760" t="str">
            <v>Jaméricourt</v>
          </cell>
        </row>
        <row r="1761">
          <cell r="C1761" t="str">
            <v>Janville</v>
          </cell>
        </row>
        <row r="1762">
          <cell r="C1762" t="str">
            <v>Jaulzy</v>
          </cell>
        </row>
        <row r="1763">
          <cell r="C1763" t="str">
            <v>Jaux</v>
          </cell>
        </row>
        <row r="1764">
          <cell r="C1764" t="str">
            <v>Jonquières</v>
          </cell>
        </row>
        <row r="1765">
          <cell r="C1765" t="str">
            <v>Jouy-sous-Thelle</v>
          </cell>
        </row>
        <row r="1766">
          <cell r="C1766" t="str">
            <v>Juvignies</v>
          </cell>
        </row>
        <row r="1767">
          <cell r="C1767" t="str">
            <v>La Chapelle-en-Serval</v>
          </cell>
        </row>
        <row r="1768">
          <cell r="C1768" t="str">
            <v>La Drenne</v>
          </cell>
        </row>
        <row r="1769">
          <cell r="C1769" t="str">
            <v>La Hérelle</v>
          </cell>
        </row>
        <row r="1770">
          <cell r="C1770" t="str">
            <v>La Houssoye</v>
          </cell>
        </row>
        <row r="1771">
          <cell r="C1771" t="str">
            <v>La Neuville-en-Hez</v>
          </cell>
        </row>
        <row r="1772">
          <cell r="C1772" t="str">
            <v>La Neuville-Garnier</v>
          </cell>
        </row>
        <row r="1773">
          <cell r="C1773" t="str">
            <v>La Neuville-Roy</v>
          </cell>
        </row>
        <row r="1774">
          <cell r="C1774" t="str">
            <v>La Neuville-Saint-Pierre</v>
          </cell>
        </row>
        <row r="1775">
          <cell r="C1775" t="str">
            <v>La Neuville-sur-Oudeuil</v>
          </cell>
        </row>
        <row r="1776">
          <cell r="C1776" t="str">
            <v>La Neuville-sur-Ressons</v>
          </cell>
        </row>
        <row r="1777">
          <cell r="C1777" t="str">
            <v>La Neuville-Vault</v>
          </cell>
        </row>
        <row r="1778">
          <cell r="C1778" t="str">
            <v>La Rue-Saint-Pierre</v>
          </cell>
        </row>
        <row r="1779">
          <cell r="C1779" t="str">
            <v>La Villeneuve-sous-Thury</v>
          </cell>
        </row>
        <row r="1780">
          <cell r="C1780" t="str">
            <v>Laberlière</v>
          </cell>
        </row>
        <row r="1781">
          <cell r="C1781" t="str">
            <v>Laboissière-en-Thelle</v>
          </cell>
        </row>
        <row r="1782">
          <cell r="C1782" t="str">
            <v>Labosse</v>
          </cell>
        </row>
        <row r="1783">
          <cell r="C1783" t="str">
            <v>Labruyère</v>
          </cell>
        </row>
        <row r="1784">
          <cell r="C1784" t="str">
            <v>Lachapelle-aux-Pots</v>
          </cell>
        </row>
        <row r="1785">
          <cell r="C1785" t="str">
            <v>Lachapelle-Saint-Pierre</v>
          </cell>
        </row>
        <row r="1786">
          <cell r="C1786" t="str">
            <v>Lachapelle-sous-Gerberoy</v>
          </cell>
        </row>
        <row r="1787">
          <cell r="C1787" t="str">
            <v>Lachaussée-du-Bois-d'Écu</v>
          </cell>
        </row>
        <row r="1788">
          <cell r="C1788" t="str">
            <v>Lachelle</v>
          </cell>
        </row>
        <row r="1789">
          <cell r="C1789" t="str">
            <v>Lacroix-Saint-Ouen</v>
          </cell>
        </row>
        <row r="1790">
          <cell r="C1790" t="str">
            <v>Lafraye</v>
          </cell>
        </row>
        <row r="1791">
          <cell r="C1791" t="str">
            <v>Lagny</v>
          </cell>
        </row>
        <row r="1792">
          <cell r="C1792" t="str">
            <v>Lagny-le-Sec</v>
          </cell>
        </row>
        <row r="1793">
          <cell r="C1793" t="str">
            <v>Laigneville</v>
          </cell>
        </row>
        <row r="1794">
          <cell r="C1794" t="str">
            <v>Lalande-en-Son</v>
          </cell>
        </row>
        <row r="1795">
          <cell r="C1795" t="str">
            <v>Lalandelle</v>
          </cell>
        </row>
        <row r="1796">
          <cell r="C1796" t="str">
            <v>Lamécourt</v>
          </cell>
        </row>
        <row r="1797">
          <cell r="C1797" t="str">
            <v>Lamorlaye</v>
          </cell>
        </row>
        <row r="1798">
          <cell r="C1798" t="str">
            <v>Lannoy-Cuillère</v>
          </cell>
        </row>
        <row r="1799">
          <cell r="C1799" t="str">
            <v>Larbroye</v>
          </cell>
        </row>
        <row r="1800">
          <cell r="C1800" t="str">
            <v>Lassigny</v>
          </cell>
        </row>
        <row r="1801">
          <cell r="C1801" t="str">
            <v>Lataule</v>
          </cell>
        </row>
        <row r="1802">
          <cell r="C1802" t="str">
            <v>Lattainville</v>
          </cell>
        </row>
        <row r="1803">
          <cell r="C1803" t="str">
            <v>Lavacquerie</v>
          </cell>
        </row>
        <row r="1804">
          <cell r="C1804" t="str">
            <v>Laverrière</v>
          </cell>
        </row>
        <row r="1805">
          <cell r="C1805" t="str">
            <v>Laversines</v>
          </cell>
        </row>
        <row r="1806">
          <cell r="C1806" t="str">
            <v>Lavilletertre</v>
          </cell>
        </row>
        <row r="1807">
          <cell r="C1807" t="str">
            <v>Le Coudray-Saint-Germer</v>
          </cell>
        </row>
        <row r="1808">
          <cell r="C1808" t="str">
            <v>Le Coudray-sur-Thelle</v>
          </cell>
        </row>
        <row r="1809">
          <cell r="C1809" t="str">
            <v>Le Crocq</v>
          </cell>
        </row>
        <row r="1810">
          <cell r="C1810" t="str">
            <v>Le Fayel</v>
          </cell>
        </row>
        <row r="1811">
          <cell r="C1811" t="str">
            <v>Le Fay-Saint-Quentin</v>
          </cell>
        </row>
        <row r="1812">
          <cell r="C1812" t="str">
            <v>Le Frestoy-Vaux</v>
          </cell>
        </row>
        <row r="1813">
          <cell r="C1813" t="str">
            <v>Le Gallet</v>
          </cell>
        </row>
        <row r="1814">
          <cell r="C1814" t="str">
            <v>Le Hamel</v>
          </cell>
        </row>
        <row r="1815">
          <cell r="C1815" t="str">
            <v>Le Mesnil-Conteville</v>
          </cell>
        </row>
        <row r="1816">
          <cell r="C1816" t="str">
            <v>Le Mesnil-en-Thelle</v>
          </cell>
        </row>
        <row r="1817">
          <cell r="C1817" t="str">
            <v>Le Mesnil-Saint-Firmin</v>
          </cell>
        </row>
        <row r="1818">
          <cell r="C1818" t="str">
            <v>Le Mesnil-sur-Bulles</v>
          </cell>
        </row>
        <row r="1819">
          <cell r="C1819" t="str">
            <v>Le Mesnil-Théribus</v>
          </cell>
        </row>
        <row r="1820">
          <cell r="C1820" t="str">
            <v>Le Meux</v>
          </cell>
        </row>
        <row r="1821">
          <cell r="C1821" t="str">
            <v>Le Mont-Saint-Adrien</v>
          </cell>
        </row>
        <row r="1822">
          <cell r="C1822" t="str">
            <v>Le Plessier-sur-Bulles</v>
          </cell>
        </row>
        <row r="1823">
          <cell r="C1823" t="str">
            <v>Le Plessier-sur-Saint-Just</v>
          </cell>
        </row>
        <row r="1824">
          <cell r="C1824" t="str">
            <v>Le Plessis-Belleville</v>
          </cell>
        </row>
        <row r="1825">
          <cell r="C1825" t="str">
            <v>Le Plessis-Brion</v>
          </cell>
        </row>
        <row r="1826">
          <cell r="C1826" t="str">
            <v>Le Plessis-Patte-d'Oie</v>
          </cell>
        </row>
        <row r="1827">
          <cell r="C1827" t="str">
            <v>Le Ployron</v>
          </cell>
        </row>
        <row r="1828">
          <cell r="C1828" t="str">
            <v>Le Quesnel-Aubry</v>
          </cell>
        </row>
        <row r="1829">
          <cell r="C1829" t="str">
            <v>Le Saulchoy</v>
          </cell>
        </row>
        <row r="1830">
          <cell r="C1830" t="str">
            <v>Le Vaumain</v>
          </cell>
        </row>
        <row r="1831">
          <cell r="C1831" t="str">
            <v>Le Vauroux</v>
          </cell>
        </row>
        <row r="1832">
          <cell r="C1832" t="str">
            <v>Léglantiers</v>
          </cell>
        </row>
        <row r="1833">
          <cell r="C1833" t="str">
            <v>Les Ageux</v>
          </cell>
        </row>
        <row r="1834">
          <cell r="C1834" t="str">
            <v>Lévignen</v>
          </cell>
        </row>
        <row r="1835">
          <cell r="C1835" t="str">
            <v>Lhéraule</v>
          </cell>
        </row>
        <row r="1836">
          <cell r="C1836" t="str">
            <v>Liancourt</v>
          </cell>
        </row>
        <row r="1837">
          <cell r="C1837" t="str">
            <v>Liancourt-Saint-Pierre</v>
          </cell>
        </row>
        <row r="1838">
          <cell r="C1838" t="str">
            <v>Libermont</v>
          </cell>
        </row>
        <row r="1839">
          <cell r="C1839" t="str">
            <v>Lierville</v>
          </cell>
        </row>
        <row r="1840">
          <cell r="C1840" t="str">
            <v>Lieuvillers</v>
          </cell>
        </row>
        <row r="1841">
          <cell r="C1841" t="str">
            <v>Lihus</v>
          </cell>
        </row>
        <row r="1842">
          <cell r="C1842" t="str">
            <v>Litz</v>
          </cell>
        </row>
        <row r="1843">
          <cell r="C1843" t="str">
            <v>Loconville</v>
          </cell>
        </row>
        <row r="1844">
          <cell r="C1844" t="str">
            <v>Longueil-Annel</v>
          </cell>
        </row>
        <row r="1845">
          <cell r="C1845" t="str">
            <v>Longueil-Sainte-Marie</v>
          </cell>
        </row>
        <row r="1846">
          <cell r="C1846" t="str">
            <v>Lormaison</v>
          </cell>
        </row>
        <row r="1847">
          <cell r="C1847" t="str">
            <v>Loueuse</v>
          </cell>
        </row>
        <row r="1848">
          <cell r="C1848" t="str">
            <v>Luchy</v>
          </cell>
        </row>
        <row r="1849">
          <cell r="C1849" t="str">
            <v>Machemont</v>
          </cell>
        </row>
        <row r="1850">
          <cell r="C1850" t="str">
            <v>Maignelay-Montigny</v>
          </cell>
        </row>
        <row r="1851">
          <cell r="C1851" t="str">
            <v>Maimbeville</v>
          </cell>
        </row>
        <row r="1852">
          <cell r="C1852" t="str">
            <v>Maisoncelle-Saint-Pierre</v>
          </cell>
        </row>
        <row r="1853">
          <cell r="C1853" t="str">
            <v>Maisoncelle-Tuilerie</v>
          </cell>
        </row>
        <row r="1854">
          <cell r="C1854" t="str">
            <v>Marest-sur-Matz</v>
          </cell>
        </row>
        <row r="1855">
          <cell r="C1855" t="str">
            <v>Mareuil-la-Motte</v>
          </cell>
        </row>
        <row r="1856">
          <cell r="C1856" t="str">
            <v>Mareuil-sur-Ourcq</v>
          </cell>
        </row>
        <row r="1857">
          <cell r="C1857" t="str">
            <v>Margny-aux-Cerises</v>
          </cell>
        </row>
        <row r="1858">
          <cell r="C1858" t="str">
            <v>Margny-lès-Compiègne</v>
          </cell>
        </row>
        <row r="1859">
          <cell r="C1859" t="str">
            <v>Margny-sur-Matz</v>
          </cell>
        </row>
        <row r="1860">
          <cell r="C1860" t="str">
            <v>Marolles</v>
          </cell>
        </row>
        <row r="1861">
          <cell r="C1861" t="str">
            <v>Marquéglise</v>
          </cell>
        </row>
        <row r="1862">
          <cell r="C1862" t="str">
            <v>Marseille-en-Beauvaisis</v>
          </cell>
        </row>
        <row r="1863">
          <cell r="C1863" t="str">
            <v>Martincourt</v>
          </cell>
        </row>
        <row r="1864">
          <cell r="C1864" t="str">
            <v>Maucourt</v>
          </cell>
        </row>
        <row r="1865">
          <cell r="C1865" t="str">
            <v>Maulers</v>
          </cell>
        </row>
        <row r="1866">
          <cell r="C1866" t="str">
            <v>Maysel</v>
          </cell>
        </row>
        <row r="1867">
          <cell r="C1867" t="str">
            <v>Mélicocq</v>
          </cell>
        </row>
        <row r="1868">
          <cell r="C1868" t="str">
            <v>Mello</v>
          </cell>
        </row>
        <row r="1869">
          <cell r="C1869" t="str">
            <v>Ménévillers</v>
          </cell>
        </row>
        <row r="1870">
          <cell r="C1870" t="str">
            <v>Méru</v>
          </cell>
        </row>
        <row r="1871">
          <cell r="C1871" t="str">
            <v>Méry-la-Bataille</v>
          </cell>
        </row>
        <row r="1872">
          <cell r="C1872" t="str">
            <v>Milly-sur-Thérain</v>
          </cell>
        </row>
        <row r="1873">
          <cell r="C1873" t="str">
            <v>Mogneville</v>
          </cell>
        </row>
        <row r="1874">
          <cell r="C1874" t="str">
            <v>Moliens</v>
          </cell>
        </row>
        <row r="1875">
          <cell r="C1875" t="str">
            <v>Monceaux</v>
          </cell>
        </row>
        <row r="1876">
          <cell r="C1876" t="str">
            <v>Monceaux-l'Abbaye</v>
          </cell>
        </row>
        <row r="1877">
          <cell r="C1877" t="str">
            <v>Monchy-Humières</v>
          </cell>
        </row>
        <row r="1878">
          <cell r="C1878" t="str">
            <v>Monchy-Saint-Éloi</v>
          </cell>
        </row>
        <row r="1879">
          <cell r="C1879" t="str">
            <v>Mondescourt</v>
          </cell>
        </row>
        <row r="1880">
          <cell r="C1880" t="str">
            <v>Monneville</v>
          </cell>
        </row>
        <row r="1881">
          <cell r="C1881" t="str">
            <v>Montagny-en-Vexin</v>
          </cell>
        </row>
        <row r="1882">
          <cell r="C1882" t="str">
            <v>Montagny-Sainte-Félicité</v>
          </cell>
        </row>
        <row r="1883">
          <cell r="C1883" t="str">
            <v>Montataire</v>
          </cell>
        </row>
        <row r="1884">
          <cell r="C1884" t="str">
            <v>Montépilloy</v>
          </cell>
        </row>
        <row r="1885">
          <cell r="C1885" t="str">
            <v>Montgérain</v>
          </cell>
        </row>
        <row r="1886">
          <cell r="C1886" t="str">
            <v>Montiers</v>
          </cell>
        </row>
        <row r="1887">
          <cell r="C1887" t="str">
            <v>Montjavoult</v>
          </cell>
        </row>
        <row r="1888">
          <cell r="C1888" t="str">
            <v>Mont-l'Évêque</v>
          </cell>
        </row>
        <row r="1889">
          <cell r="C1889" t="str">
            <v>Montlognon</v>
          </cell>
        </row>
        <row r="1890">
          <cell r="C1890" t="str">
            <v>Montmacq</v>
          </cell>
        </row>
        <row r="1891">
          <cell r="C1891" t="str">
            <v>Montmartin</v>
          </cell>
        </row>
        <row r="1892">
          <cell r="C1892" t="str">
            <v>Montreuil-sur-Brêche</v>
          </cell>
        </row>
        <row r="1893">
          <cell r="C1893" t="str">
            <v>Montreuil-sur-Thérain</v>
          </cell>
        </row>
        <row r="1894">
          <cell r="C1894" t="str">
            <v>Monts</v>
          </cell>
        </row>
        <row r="1895">
          <cell r="C1895" t="str">
            <v>Morangles</v>
          </cell>
        </row>
        <row r="1896">
          <cell r="C1896" t="str">
            <v>Morienval</v>
          </cell>
        </row>
        <row r="1897">
          <cell r="C1897" t="str">
            <v>Morlincourt</v>
          </cell>
        </row>
        <row r="1898">
          <cell r="C1898" t="str">
            <v>Mortefontaine</v>
          </cell>
        </row>
        <row r="1899">
          <cell r="C1899" t="str">
            <v>Mortefontaine-en-Thelle</v>
          </cell>
        </row>
        <row r="1900">
          <cell r="C1900" t="str">
            <v>Mortemer</v>
          </cell>
        </row>
        <row r="1901">
          <cell r="C1901" t="str">
            <v>Morvillers</v>
          </cell>
        </row>
        <row r="1902">
          <cell r="C1902" t="str">
            <v>Mory-Montcrux</v>
          </cell>
        </row>
        <row r="1903">
          <cell r="C1903" t="str">
            <v>Mouchy-le-Châtel</v>
          </cell>
        </row>
        <row r="1904">
          <cell r="C1904" t="str">
            <v>Moulin-sous-Touvent</v>
          </cell>
        </row>
        <row r="1905">
          <cell r="C1905" t="str">
            <v>Mouy</v>
          </cell>
        </row>
        <row r="1906">
          <cell r="C1906" t="str">
            <v>Moyenneville</v>
          </cell>
        </row>
        <row r="1907">
          <cell r="C1907" t="str">
            <v>Moyvillers</v>
          </cell>
        </row>
        <row r="1908">
          <cell r="C1908" t="str">
            <v>Muidorge</v>
          </cell>
        </row>
        <row r="1909">
          <cell r="C1909" t="str">
            <v>Muirancourt</v>
          </cell>
        </row>
        <row r="1910">
          <cell r="C1910" t="str">
            <v>Mureaumont</v>
          </cell>
        </row>
        <row r="1911">
          <cell r="C1911" t="str">
            <v>Nampcel</v>
          </cell>
        </row>
        <row r="1912">
          <cell r="C1912" t="str">
            <v>Nanteuil-le-Haudouin</v>
          </cell>
        </row>
        <row r="1913">
          <cell r="C1913" t="str">
            <v>Néry</v>
          </cell>
        </row>
        <row r="1914">
          <cell r="C1914" t="str">
            <v>Neufchelles</v>
          </cell>
        </row>
        <row r="1915">
          <cell r="C1915" t="str">
            <v>Neufvy-sur-Aronde</v>
          </cell>
        </row>
        <row r="1916">
          <cell r="C1916" t="str">
            <v>Neuilly-en-Thelle</v>
          </cell>
        </row>
        <row r="1917">
          <cell r="C1917" t="str">
            <v>Neuilly-sous-Clermont</v>
          </cell>
        </row>
        <row r="1918">
          <cell r="C1918" t="str">
            <v>Neuville-Bosc</v>
          </cell>
        </row>
        <row r="1919">
          <cell r="C1919" t="str">
            <v>Nivillers</v>
          </cell>
        </row>
        <row r="1920">
          <cell r="C1920" t="str">
            <v>Noailles</v>
          </cell>
        </row>
        <row r="1921">
          <cell r="C1921" t="str">
            <v>Nogent-sur-Oise</v>
          </cell>
        </row>
        <row r="1922">
          <cell r="C1922" t="str">
            <v>Nointel</v>
          </cell>
        </row>
        <row r="1923">
          <cell r="C1923" t="str">
            <v>Noirémont</v>
          </cell>
        </row>
        <row r="1924">
          <cell r="C1924" t="str">
            <v>Noroy</v>
          </cell>
        </row>
        <row r="1925">
          <cell r="C1925" t="str">
            <v>Nourard-le-Franc</v>
          </cell>
        </row>
        <row r="1926">
          <cell r="C1926" t="str">
            <v>Novillers</v>
          </cell>
        </row>
        <row r="1927">
          <cell r="C1927" t="str">
            <v>Noyers-Saint-Martin</v>
          </cell>
        </row>
        <row r="1928">
          <cell r="C1928" t="str">
            <v>Noyon</v>
          </cell>
        </row>
        <row r="1929">
          <cell r="C1929" t="str">
            <v>Offoy</v>
          </cell>
        </row>
        <row r="1930">
          <cell r="C1930" t="str">
            <v>Ognes</v>
          </cell>
        </row>
        <row r="1931">
          <cell r="C1931" t="str">
            <v>Ognolles</v>
          </cell>
        </row>
        <row r="1932">
          <cell r="C1932" t="str">
            <v>Ognon</v>
          </cell>
        </row>
        <row r="1933">
          <cell r="C1933" t="str">
            <v>Omécourt</v>
          </cell>
        </row>
        <row r="1934">
          <cell r="C1934" t="str">
            <v>Ons-en-Bray</v>
          </cell>
        </row>
        <row r="1935">
          <cell r="C1935" t="str">
            <v>Ormoy-le-Davien</v>
          </cell>
        </row>
        <row r="1936">
          <cell r="C1936" t="str">
            <v>Ormoy-Villers</v>
          </cell>
        </row>
        <row r="1937">
          <cell r="C1937" t="str">
            <v>Oroër</v>
          </cell>
        </row>
        <row r="1938">
          <cell r="C1938" t="str">
            <v>Orrouy</v>
          </cell>
        </row>
        <row r="1939">
          <cell r="C1939" t="str">
            <v>Orry-la-Ville</v>
          </cell>
        </row>
        <row r="1940">
          <cell r="C1940" t="str">
            <v>Orvillers-Sorel</v>
          </cell>
        </row>
        <row r="1941">
          <cell r="C1941" t="str">
            <v>Oudeuil</v>
          </cell>
        </row>
        <row r="1942">
          <cell r="C1942" t="str">
            <v>Oursel-Maison</v>
          </cell>
        </row>
        <row r="1943">
          <cell r="C1943" t="str">
            <v>Paillart</v>
          </cell>
        </row>
        <row r="1944">
          <cell r="C1944" t="str">
            <v>Parnes</v>
          </cell>
        </row>
        <row r="1945">
          <cell r="C1945" t="str">
            <v>Passel</v>
          </cell>
        </row>
        <row r="1946">
          <cell r="C1946" t="str">
            <v>Péroy-les-Gombries</v>
          </cell>
        </row>
        <row r="1947">
          <cell r="C1947" t="str">
            <v>Pierrefitte-en-Beauvaisis</v>
          </cell>
        </row>
        <row r="1948">
          <cell r="C1948" t="str">
            <v>Pierrefonds</v>
          </cell>
        </row>
        <row r="1949">
          <cell r="C1949" t="str">
            <v>Pimprez</v>
          </cell>
        </row>
        <row r="1950">
          <cell r="C1950" t="str">
            <v>Pisseleu</v>
          </cell>
        </row>
        <row r="1951">
          <cell r="C1951" t="str">
            <v>Plailly</v>
          </cell>
        </row>
        <row r="1952">
          <cell r="C1952" t="str">
            <v>Plainval</v>
          </cell>
        </row>
        <row r="1953">
          <cell r="C1953" t="str">
            <v>Plainville</v>
          </cell>
        </row>
        <row r="1954">
          <cell r="C1954" t="str">
            <v>Plessis-de-Roye</v>
          </cell>
        </row>
        <row r="1955">
          <cell r="C1955" t="str">
            <v>Ponchon</v>
          </cell>
        </row>
        <row r="1956">
          <cell r="C1956" t="str">
            <v>Pontarmé</v>
          </cell>
        </row>
        <row r="1957">
          <cell r="C1957" t="str">
            <v>Pont-l'Évêque</v>
          </cell>
        </row>
        <row r="1958">
          <cell r="C1958" t="str">
            <v>Pontoise-lès-Noyon</v>
          </cell>
        </row>
        <row r="1959">
          <cell r="C1959" t="str">
            <v>Pontpoint</v>
          </cell>
        </row>
        <row r="1960">
          <cell r="C1960" t="str">
            <v>Pont-Sainte-Maxence</v>
          </cell>
        </row>
        <row r="1961">
          <cell r="C1961" t="str">
            <v>Porcheux</v>
          </cell>
        </row>
        <row r="1962">
          <cell r="C1962" t="str">
            <v>Porquéricourt</v>
          </cell>
        </row>
        <row r="1963">
          <cell r="C1963" t="str">
            <v>Pouilly</v>
          </cell>
        </row>
        <row r="1964">
          <cell r="C1964" t="str">
            <v>Précy-sur-Oise</v>
          </cell>
        </row>
        <row r="1965">
          <cell r="C1965" t="str">
            <v>Prévillers</v>
          </cell>
        </row>
        <row r="1966">
          <cell r="C1966" t="str">
            <v>Pronleroy</v>
          </cell>
        </row>
        <row r="1967">
          <cell r="C1967" t="str">
            <v>Puiseux-en-Bray</v>
          </cell>
        </row>
        <row r="1968">
          <cell r="C1968" t="str">
            <v>Puiseux-le-Hauberger</v>
          </cell>
        </row>
        <row r="1969">
          <cell r="C1969" t="str">
            <v>Puits-la-Vallée</v>
          </cell>
        </row>
        <row r="1970">
          <cell r="C1970" t="str">
            <v>Quesmy</v>
          </cell>
        </row>
        <row r="1971">
          <cell r="C1971" t="str">
            <v>Quincampoix-Fleuzy</v>
          </cell>
        </row>
        <row r="1972">
          <cell r="C1972" t="str">
            <v>Quinquempoix</v>
          </cell>
        </row>
        <row r="1973">
          <cell r="C1973" t="str">
            <v>Rainvillers</v>
          </cell>
        </row>
        <row r="1974">
          <cell r="C1974" t="str">
            <v>Rantigny</v>
          </cell>
        </row>
        <row r="1975">
          <cell r="C1975" t="str">
            <v>Raray</v>
          </cell>
        </row>
        <row r="1976">
          <cell r="C1976" t="str">
            <v>Ravenel</v>
          </cell>
        </row>
        <row r="1977">
          <cell r="C1977" t="str">
            <v>Réez-Fosse-Martin</v>
          </cell>
        </row>
        <row r="1978">
          <cell r="C1978" t="str">
            <v>Reilly</v>
          </cell>
        </row>
        <row r="1979">
          <cell r="C1979" t="str">
            <v>Rémécourt</v>
          </cell>
        </row>
        <row r="1980">
          <cell r="C1980" t="str">
            <v>Rémérangles</v>
          </cell>
        </row>
        <row r="1981">
          <cell r="C1981" t="str">
            <v>Remy</v>
          </cell>
        </row>
        <row r="1982">
          <cell r="C1982" t="str">
            <v>Ressons-sur-Matz</v>
          </cell>
        </row>
        <row r="1983">
          <cell r="C1983" t="str">
            <v>Rethondes</v>
          </cell>
        </row>
        <row r="1984">
          <cell r="C1984" t="str">
            <v>Reuil-sur-Brêche</v>
          </cell>
        </row>
        <row r="1985">
          <cell r="C1985" t="str">
            <v>Rhuis</v>
          </cell>
        </row>
        <row r="1986">
          <cell r="C1986" t="str">
            <v>Ribécourt-Dreslincourt</v>
          </cell>
        </row>
        <row r="1987">
          <cell r="C1987" t="str">
            <v>Ricquebourg</v>
          </cell>
        </row>
        <row r="1988">
          <cell r="C1988" t="str">
            <v>Rieux</v>
          </cell>
        </row>
        <row r="1989">
          <cell r="C1989" t="str">
            <v>Rivecourt</v>
          </cell>
        </row>
        <row r="1990">
          <cell r="C1990" t="str">
            <v>Roberval</v>
          </cell>
        </row>
        <row r="1991">
          <cell r="C1991" t="str">
            <v>Rochy-Condé</v>
          </cell>
        </row>
        <row r="1992">
          <cell r="C1992" t="str">
            <v>Rocquemont</v>
          </cell>
        </row>
        <row r="1993">
          <cell r="C1993" t="str">
            <v>Rocquencourt</v>
          </cell>
        </row>
        <row r="1994">
          <cell r="C1994" t="str">
            <v>Romescamps</v>
          </cell>
        </row>
        <row r="1995">
          <cell r="C1995" t="str">
            <v>Rosières</v>
          </cell>
        </row>
        <row r="1996">
          <cell r="C1996" t="str">
            <v>Rosoy</v>
          </cell>
        </row>
        <row r="1997">
          <cell r="C1997" t="str">
            <v>Rosoy-en-Multien</v>
          </cell>
        </row>
        <row r="1998">
          <cell r="C1998" t="str">
            <v>Rotangy</v>
          </cell>
        </row>
        <row r="1999">
          <cell r="C1999" t="str">
            <v>Rothois</v>
          </cell>
        </row>
        <row r="2000">
          <cell r="C2000" t="str">
            <v>Rousseloy</v>
          </cell>
        </row>
        <row r="2001">
          <cell r="C2001" t="str">
            <v>Rouville</v>
          </cell>
        </row>
        <row r="2002">
          <cell r="C2002" t="str">
            <v>Rouvillers</v>
          </cell>
        </row>
        <row r="2003">
          <cell r="C2003" t="str">
            <v>Rouvres-en-Multien</v>
          </cell>
        </row>
        <row r="2004">
          <cell r="C2004" t="str">
            <v>Rouvroy-les-Merles</v>
          </cell>
        </row>
        <row r="2005">
          <cell r="C2005" t="str">
            <v>Royaucourt</v>
          </cell>
        </row>
        <row r="2006">
          <cell r="C2006" t="str">
            <v>Roy-Boissy</v>
          </cell>
        </row>
        <row r="2007">
          <cell r="C2007" t="str">
            <v>Roye-sur-Matz</v>
          </cell>
        </row>
        <row r="2008">
          <cell r="C2008" t="str">
            <v>Rully</v>
          </cell>
        </row>
        <row r="2009">
          <cell r="C2009" t="str">
            <v>Russy-Bémont</v>
          </cell>
        </row>
        <row r="2010">
          <cell r="C2010" t="str">
            <v>Sacy-le-Grand</v>
          </cell>
        </row>
        <row r="2011">
          <cell r="C2011" t="str">
            <v>Sacy-le-Petit</v>
          </cell>
        </row>
        <row r="2012">
          <cell r="C2012" t="str">
            <v>Sains-Morainvillers</v>
          </cell>
        </row>
        <row r="2013">
          <cell r="C2013" t="str">
            <v>Saint-André-Farivillers</v>
          </cell>
        </row>
        <row r="2014">
          <cell r="C2014" t="str">
            <v>Saint-Arnoult</v>
          </cell>
        </row>
        <row r="2015">
          <cell r="C2015" t="str">
            <v>Saint-Aubin-en-Bray</v>
          </cell>
        </row>
        <row r="2016">
          <cell r="C2016" t="str">
            <v>Saint-Aubin-sous-Erquery</v>
          </cell>
        </row>
        <row r="2017">
          <cell r="C2017" t="str">
            <v>Saint-Crépin-aux-Bois</v>
          </cell>
        </row>
        <row r="2018">
          <cell r="C2018" t="str">
            <v>Saint-Crépin-Ibouvillers</v>
          </cell>
        </row>
        <row r="2019">
          <cell r="C2019" t="str">
            <v>Saint-Deniscourt</v>
          </cell>
        </row>
        <row r="2020">
          <cell r="C2020" t="str">
            <v>Sainte-Eusoye</v>
          </cell>
        </row>
        <row r="2021">
          <cell r="C2021" t="str">
            <v>Sainte-Geneviève</v>
          </cell>
        </row>
        <row r="2022">
          <cell r="C2022" t="str">
            <v>Saint-Étienne-Roilaye</v>
          </cell>
        </row>
        <row r="2023">
          <cell r="C2023" t="str">
            <v>Saint-Félix</v>
          </cell>
        </row>
        <row r="2024">
          <cell r="C2024" t="str">
            <v>Saint-Germain-la-Poterie</v>
          </cell>
        </row>
        <row r="2025">
          <cell r="C2025" t="str">
            <v>Saint-Germer-de-Fly</v>
          </cell>
        </row>
        <row r="2026">
          <cell r="C2026" t="str">
            <v>Saintines</v>
          </cell>
        </row>
        <row r="2027">
          <cell r="C2027" t="str">
            <v>Saint-Jean-aux-Bois</v>
          </cell>
        </row>
        <row r="2028">
          <cell r="C2028" t="str">
            <v>Saint-Just-en-Chaussée</v>
          </cell>
        </row>
        <row r="2029">
          <cell r="C2029" t="str">
            <v>Saint-Léger-aux-Bois</v>
          </cell>
        </row>
        <row r="2030">
          <cell r="C2030" t="str">
            <v>Saint-Léger-en-Bray</v>
          </cell>
        </row>
        <row r="2031">
          <cell r="C2031" t="str">
            <v>Saint-Leu-d'Esserent</v>
          </cell>
        </row>
        <row r="2032">
          <cell r="C2032" t="str">
            <v>Saint-Martin-aux-Bois</v>
          </cell>
        </row>
        <row r="2033">
          <cell r="C2033" t="str">
            <v>Saint-Martin-le-Noeud</v>
          </cell>
        </row>
        <row r="2034">
          <cell r="C2034" t="str">
            <v>Saint-Martin-Longueau</v>
          </cell>
        </row>
        <row r="2035">
          <cell r="C2035" t="str">
            <v>Saint-Maur</v>
          </cell>
        </row>
        <row r="2036">
          <cell r="C2036" t="str">
            <v>Saint-Maximin</v>
          </cell>
        </row>
        <row r="2037">
          <cell r="C2037" t="str">
            <v>Saint-Omer-en-Chaussée</v>
          </cell>
        </row>
        <row r="2038">
          <cell r="C2038" t="str">
            <v>Saint-Paul</v>
          </cell>
        </row>
        <row r="2039">
          <cell r="C2039" t="str">
            <v>Saint-Pierre-es-Champs</v>
          </cell>
        </row>
        <row r="2040">
          <cell r="C2040" t="str">
            <v>Saint-Pierre-lès-Bitry</v>
          </cell>
        </row>
        <row r="2041">
          <cell r="C2041" t="str">
            <v>Saint-Quentin-des-Prés</v>
          </cell>
        </row>
        <row r="2042">
          <cell r="C2042" t="str">
            <v>Saint-Remy-en-l'Eau</v>
          </cell>
        </row>
        <row r="2043">
          <cell r="C2043" t="str">
            <v>Saint-Samson-la-Poterie</v>
          </cell>
        </row>
        <row r="2044">
          <cell r="C2044" t="str">
            <v>Saint-Sauveur</v>
          </cell>
        </row>
        <row r="2045">
          <cell r="C2045" t="str">
            <v>Saint-Sulpice</v>
          </cell>
        </row>
        <row r="2046">
          <cell r="C2046" t="str">
            <v>Saint-Thibault</v>
          </cell>
        </row>
        <row r="2047">
          <cell r="C2047" t="str">
            <v>Saint-Vaast-de-Longmont</v>
          </cell>
        </row>
        <row r="2048">
          <cell r="C2048" t="str">
            <v>Saint-Vaast-lès-Mello</v>
          </cell>
        </row>
        <row r="2049">
          <cell r="C2049" t="str">
            <v>Saint-Valery</v>
          </cell>
        </row>
        <row r="2050">
          <cell r="C2050" t="str">
            <v>Salency</v>
          </cell>
        </row>
        <row r="2051">
          <cell r="C2051" t="str">
            <v>Sarcus</v>
          </cell>
        </row>
        <row r="2052">
          <cell r="C2052" t="str">
            <v>Sarnois</v>
          </cell>
        </row>
        <row r="2053">
          <cell r="C2053" t="str">
            <v>Savignies</v>
          </cell>
        </row>
        <row r="2054">
          <cell r="C2054" t="str">
            <v>Sempigny</v>
          </cell>
        </row>
        <row r="2055">
          <cell r="C2055" t="str">
            <v>Senantes</v>
          </cell>
        </row>
        <row r="2056">
          <cell r="C2056" t="str">
            <v>Senlis</v>
          </cell>
        </row>
        <row r="2057">
          <cell r="C2057" t="str">
            <v>Senots</v>
          </cell>
        </row>
        <row r="2058">
          <cell r="C2058" t="str">
            <v>Serans</v>
          </cell>
        </row>
        <row r="2059">
          <cell r="C2059" t="str">
            <v>Sérévillers</v>
          </cell>
        </row>
        <row r="2060">
          <cell r="C2060" t="str">
            <v>Sérifontaine</v>
          </cell>
        </row>
        <row r="2061">
          <cell r="C2061" t="str">
            <v>Sermaize</v>
          </cell>
        </row>
        <row r="2062">
          <cell r="C2062" t="str">
            <v>Séry-Magneval</v>
          </cell>
        </row>
        <row r="2063">
          <cell r="C2063" t="str">
            <v>Silly-le-Long</v>
          </cell>
        </row>
        <row r="2064">
          <cell r="C2064" t="str">
            <v>Silly-Tillard</v>
          </cell>
        </row>
        <row r="2065">
          <cell r="C2065" t="str">
            <v>Solente</v>
          </cell>
        </row>
        <row r="2066">
          <cell r="C2066" t="str">
            <v>Sommereux</v>
          </cell>
        </row>
        <row r="2067">
          <cell r="C2067" t="str">
            <v>Songeons</v>
          </cell>
        </row>
        <row r="2068">
          <cell r="C2068" t="str">
            <v>Sully</v>
          </cell>
        </row>
        <row r="2069">
          <cell r="C2069" t="str">
            <v>Suzoy</v>
          </cell>
        </row>
        <row r="2070">
          <cell r="C2070" t="str">
            <v>Talmontiers</v>
          </cell>
        </row>
        <row r="2071">
          <cell r="C2071" t="str">
            <v>Tartigny</v>
          </cell>
        </row>
        <row r="2072">
          <cell r="C2072" t="str">
            <v>Therdonne</v>
          </cell>
        </row>
        <row r="2073">
          <cell r="C2073" t="str">
            <v>Thérines</v>
          </cell>
        </row>
        <row r="2074">
          <cell r="C2074" t="str">
            <v>Thibivillers</v>
          </cell>
        </row>
        <row r="2075">
          <cell r="C2075" t="str">
            <v>Thiers-sur-Thève</v>
          </cell>
        </row>
        <row r="2076">
          <cell r="C2076" t="str">
            <v>Thiescourt</v>
          </cell>
        </row>
        <row r="2077">
          <cell r="C2077" t="str">
            <v>Thieuloy-Saint-Antoine</v>
          </cell>
        </row>
        <row r="2078">
          <cell r="C2078" t="str">
            <v>Thieux</v>
          </cell>
        </row>
        <row r="2079">
          <cell r="C2079" t="str">
            <v>Thiverny</v>
          </cell>
        </row>
        <row r="2080">
          <cell r="C2080" t="str">
            <v>Thourotte</v>
          </cell>
        </row>
        <row r="2081">
          <cell r="C2081" t="str">
            <v>Thury-en-Valois</v>
          </cell>
        </row>
        <row r="2082">
          <cell r="C2082" t="str">
            <v>Thury-sous-Clermont</v>
          </cell>
        </row>
        <row r="2083">
          <cell r="C2083" t="str">
            <v>Tillé</v>
          </cell>
        </row>
        <row r="2084">
          <cell r="C2084" t="str">
            <v>Tourly</v>
          </cell>
        </row>
        <row r="2085">
          <cell r="C2085" t="str">
            <v>Tracy-le-Mont</v>
          </cell>
        </row>
        <row r="2086">
          <cell r="C2086" t="str">
            <v>Tracy-le-Val</v>
          </cell>
        </row>
        <row r="2087">
          <cell r="C2087" t="str">
            <v>Tricot</v>
          </cell>
        </row>
        <row r="2088">
          <cell r="C2088" t="str">
            <v>Trie-Château</v>
          </cell>
        </row>
        <row r="2089">
          <cell r="C2089" t="str">
            <v>Trie-la-Ville</v>
          </cell>
        </row>
        <row r="2090">
          <cell r="C2090" t="str">
            <v>Troissereux</v>
          </cell>
        </row>
        <row r="2091">
          <cell r="C2091" t="str">
            <v>Trosly-Breuil</v>
          </cell>
        </row>
        <row r="2092">
          <cell r="C2092" t="str">
            <v>Troussencourt</v>
          </cell>
        </row>
        <row r="2093">
          <cell r="C2093" t="str">
            <v>Trumilly</v>
          </cell>
        </row>
        <row r="2094">
          <cell r="C2094" t="str">
            <v>Ully-Saint-Georges</v>
          </cell>
        </row>
        <row r="2095">
          <cell r="C2095" t="str">
            <v>Valdampierre</v>
          </cell>
        </row>
        <row r="2096">
          <cell r="C2096" t="str">
            <v>Valescourt</v>
          </cell>
        </row>
        <row r="2097">
          <cell r="C2097" t="str">
            <v>Vandélicourt</v>
          </cell>
        </row>
        <row r="2098">
          <cell r="C2098" t="str">
            <v>Varesnes</v>
          </cell>
        </row>
        <row r="2099">
          <cell r="C2099" t="str">
            <v>Varinfroy</v>
          </cell>
        </row>
        <row r="2100">
          <cell r="C2100" t="str">
            <v>Vauchelles</v>
          </cell>
        </row>
        <row r="2101">
          <cell r="C2101" t="str">
            <v>Vauciennes</v>
          </cell>
        </row>
        <row r="2102">
          <cell r="C2102" t="str">
            <v>Vaudancourt</v>
          </cell>
        </row>
        <row r="2103">
          <cell r="C2103" t="str">
            <v>Vaumoise</v>
          </cell>
        </row>
        <row r="2104">
          <cell r="C2104" t="str">
            <v>Velennes</v>
          </cell>
        </row>
        <row r="2105">
          <cell r="C2105" t="str">
            <v>Vendeuil-Caply</v>
          </cell>
        </row>
        <row r="2106">
          <cell r="C2106" t="str">
            <v>Venette</v>
          </cell>
        </row>
        <row r="2107">
          <cell r="C2107" t="str">
            <v>Verberie</v>
          </cell>
        </row>
        <row r="2108">
          <cell r="C2108" t="str">
            <v>Verderel-lès-Sauqueuse</v>
          </cell>
        </row>
        <row r="2109">
          <cell r="C2109" t="str">
            <v>Verderonne</v>
          </cell>
        </row>
        <row r="2110">
          <cell r="C2110" t="str">
            <v>Verneuil-en-Halatte</v>
          </cell>
        </row>
        <row r="2111">
          <cell r="C2111" t="str">
            <v>Versigny</v>
          </cell>
        </row>
        <row r="2112">
          <cell r="C2112" t="str">
            <v>Ver-sur-Launette</v>
          </cell>
        </row>
        <row r="2113">
          <cell r="C2113" t="str">
            <v>Vez</v>
          </cell>
        </row>
        <row r="2114">
          <cell r="C2114" t="str">
            <v>Viefvillers</v>
          </cell>
        </row>
        <row r="2115">
          <cell r="C2115" t="str">
            <v>Vieux-Moulin</v>
          </cell>
        </row>
        <row r="2116">
          <cell r="C2116" t="str">
            <v>Vignemont</v>
          </cell>
        </row>
        <row r="2117">
          <cell r="C2117" t="str">
            <v>Ville</v>
          </cell>
        </row>
        <row r="2118">
          <cell r="C2118" t="str">
            <v>Villembray</v>
          </cell>
        </row>
        <row r="2119">
          <cell r="C2119" t="str">
            <v>Villeneuve-les-Sablons</v>
          </cell>
        </row>
        <row r="2120">
          <cell r="C2120" t="str">
            <v>Villeneuve-sur-Verberie</v>
          </cell>
        </row>
        <row r="2121">
          <cell r="C2121" t="str">
            <v>Villers-Saint-Barthélemy</v>
          </cell>
        </row>
        <row r="2122">
          <cell r="C2122" t="str">
            <v>Villers-Saint-Frambourg</v>
          </cell>
        </row>
        <row r="2123">
          <cell r="C2123" t="str">
            <v>Villers-Saint-Genest</v>
          </cell>
        </row>
        <row r="2124">
          <cell r="C2124" t="str">
            <v>Villers-Saint-Paul</v>
          </cell>
        </row>
        <row r="2125">
          <cell r="C2125" t="str">
            <v>Villers-Saint-Sépulcre</v>
          </cell>
        </row>
        <row r="2126">
          <cell r="C2126" t="str">
            <v>Villers-sous-Saint-Leu</v>
          </cell>
        </row>
        <row r="2127">
          <cell r="C2127" t="str">
            <v>Villers-sur-Auchy</v>
          </cell>
        </row>
        <row r="2128">
          <cell r="C2128" t="str">
            <v>Villers-sur-Bonnières</v>
          </cell>
        </row>
        <row r="2129">
          <cell r="C2129" t="str">
            <v>Villers-sur-Coudun</v>
          </cell>
        </row>
        <row r="2130">
          <cell r="C2130" t="str">
            <v>Villers-sur-Trie</v>
          </cell>
        </row>
        <row r="2131">
          <cell r="C2131" t="str">
            <v>Villers-Vermont</v>
          </cell>
        </row>
        <row r="2132">
          <cell r="C2132" t="str">
            <v>Villers-Vicomte</v>
          </cell>
        </row>
        <row r="2133">
          <cell r="C2133" t="str">
            <v>Villeselve</v>
          </cell>
        </row>
        <row r="2134">
          <cell r="C2134" t="str">
            <v>Villotran</v>
          </cell>
        </row>
        <row r="2135">
          <cell r="C2135" t="str">
            <v>Vineuil-Saint-Firmin</v>
          </cell>
        </row>
        <row r="2136">
          <cell r="C2136" t="str">
            <v>Vrocourt</v>
          </cell>
        </row>
        <row r="2137">
          <cell r="C2137" t="str">
            <v>Wacquemoulin</v>
          </cell>
        </row>
        <row r="2138">
          <cell r="C2138" t="str">
            <v>Wambez</v>
          </cell>
        </row>
        <row r="2139">
          <cell r="C2139" t="str">
            <v>Warluis</v>
          </cell>
        </row>
        <row r="2140">
          <cell r="C2140" t="str">
            <v>Wavignies</v>
          </cell>
        </row>
        <row r="2141">
          <cell r="C2141" t="str">
            <v>Welles-Pérennes</v>
          </cell>
        </row>
        <row r="2142">
          <cell r="C2142" t="str">
            <v>Ablain-Saint-Nazaire</v>
          </cell>
        </row>
        <row r="2143">
          <cell r="C2143" t="str">
            <v>Ablainzevelle</v>
          </cell>
        </row>
        <row r="2144">
          <cell r="C2144" t="str">
            <v>Acheville</v>
          </cell>
        </row>
        <row r="2145">
          <cell r="C2145" t="str">
            <v>Achicourt</v>
          </cell>
        </row>
        <row r="2146">
          <cell r="C2146" t="str">
            <v>Achiet-le-Grand</v>
          </cell>
        </row>
        <row r="2147">
          <cell r="C2147" t="str">
            <v>Achiet-le-Petit</v>
          </cell>
        </row>
        <row r="2148">
          <cell r="C2148" t="str">
            <v>Acq</v>
          </cell>
        </row>
        <row r="2149">
          <cell r="C2149" t="str">
            <v>Acquin-Westbécourt</v>
          </cell>
        </row>
        <row r="2150">
          <cell r="C2150" t="str">
            <v>Adinfer</v>
          </cell>
        </row>
        <row r="2151">
          <cell r="C2151" t="str">
            <v>Affringues</v>
          </cell>
        </row>
        <row r="2152">
          <cell r="C2152" t="str">
            <v>Agnez-lès-Duisans</v>
          </cell>
        </row>
        <row r="2153">
          <cell r="C2153" t="str">
            <v>Agnières</v>
          </cell>
        </row>
        <row r="2154">
          <cell r="C2154" t="str">
            <v>Agny</v>
          </cell>
        </row>
        <row r="2155">
          <cell r="C2155" t="str">
            <v>Aire-sur-la-Lys</v>
          </cell>
        </row>
        <row r="2156">
          <cell r="C2156" t="str">
            <v>Airon-Notre-Dame</v>
          </cell>
        </row>
        <row r="2157">
          <cell r="C2157" t="str">
            <v>Airon-Saint-Vaast</v>
          </cell>
        </row>
        <row r="2158">
          <cell r="C2158" t="str">
            <v>Aix-en-Ergny</v>
          </cell>
        </row>
        <row r="2159">
          <cell r="C2159" t="str">
            <v>Aix-en-Issart</v>
          </cell>
        </row>
        <row r="2160">
          <cell r="C2160" t="str">
            <v>Aix-Noulette</v>
          </cell>
        </row>
        <row r="2161">
          <cell r="C2161" t="str">
            <v>Alembon</v>
          </cell>
        </row>
        <row r="2162">
          <cell r="C2162" t="str">
            <v>Alette</v>
          </cell>
        </row>
        <row r="2163">
          <cell r="C2163" t="str">
            <v>Alincthun</v>
          </cell>
        </row>
        <row r="2164">
          <cell r="C2164" t="str">
            <v>Allouagne</v>
          </cell>
        </row>
        <row r="2165">
          <cell r="C2165" t="str">
            <v>Alquines</v>
          </cell>
        </row>
        <row r="2166">
          <cell r="C2166" t="str">
            <v>Ambleteuse</v>
          </cell>
        </row>
        <row r="2167">
          <cell r="C2167" t="str">
            <v>Ambricourt</v>
          </cell>
        </row>
        <row r="2168">
          <cell r="C2168" t="str">
            <v>Ambrines</v>
          </cell>
        </row>
        <row r="2169">
          <cell r="C2169" t="str">
            <v>Ames</v>
          </cell>
        </row>
        <row r="2170">
          <cell r="C2170" t="str">
            <v>Amettes</v>
          </cell>
        </row>
        <row r="2171">
          <cell r="C2171" t="str">
            <v>Amplier</v>
          </cell>
        </row>
        <row r="2172">
          <cell r="C2172" t="str">
            <v>Andres</v>
          </cell>
        </row>
        <row r="2173">
          <cell r="C2173" t="str">
            <v>Angres</v>
          </cell>
        </row>
        <row r="2174">
          <cell r="C2174" t="str">
            <v>Annay</v>
          </cell>
        </row>
        <row r="2175">
          <cell r="C2175" t="str">
            <v>Annequin</v>
          </cell>
        </row>
        <row r="2176">
          <cell r="C2176" t="str">
            <v>Annezin</v>
          </cell>
        </row>
        <row r="2177">
          <cell r="C2177" t="str">
            <v>Anvin</v>
          </cell>
        </row>
        <row r="2178">
          <cell r="C2178" t="str">
            <v>Anzin-Saint-Aubin</v>
          </cell>
        </row>
        <row r="2179">
          <cell r="C2179" t="str">
            <v>Ardres</v>
          </cell>
        </row>
        <row r="2180">
          <cell r="C2180" t="str">
            <v>Arleux-en-Gohelle</v>
          </cell>
        </row>
        <row r="2181">
          <cell r="C2181" t="str">
            <v>Arques</v>
          </cell>
        </row>
        <row r="2182">
          <cell r="C2182" t="str">
            <v>Arras</v>
          </cell>
        </row>
        <row r="2183">
          <cell r="C2183" t="str">
            <v>Athies</v>
          </cell>
        </row>
        <row r="2184">
          <cell r="C2184" t="str">
            <v>Attin</v>
          </cell>
        </row>
        <row r="2185">
          <cell r="C2185" t="str">
            <v>Aubigny-en-Artois</v>
          </cell>
        </row>
        <row r="2186">
          <cell r="C2186" t="str">
            <v>Aubin-Saint-Vaast</v>
          </cell>
        </row>
        <row r="2187">
          <cell r="C2187" t="str">
            <v>Aubrometz</v>
          </cell>
        </row>
        <row r="2188">
          <cell r="C2188" t="str">
            <v>Auchel</v>
          </cell>
        </row>
        <row r="2189">
          <cell r="C2189" t="str">
            <v>Auchy-au-Bois</v>
          </cell>
        </row>
        <row r="2190">
          <cell r="C2190" t="str">
            <v>Auchy-lès-Hesdin</v>
          </cell>
        </row>
        <row r="2191">
          <cell r="C2191" t="str">
            <v>Auchy-les-Mines</v>
          </cell>
        </row>
        <row r="2192">
          <cell r="C2192" t="str">
            <v>Audembert</v>
          </cell>
        </row>
        <row r="2193">
          <cell r="C2193" t="str">
            <v>Audincthun</v>
          </cell>
        </row>
        <row r="2194">
          <cell r="C2194" t="str">
            <v>Audinghen</v>
          </cell>
        </row>
        <row r="2195">
          <cell r="C2195" t="str">
            <v>Audrehem</v>
          </cell>
        </row>
        <row r="2196">
          <cell r="C2196" t="str">
            <v>Audresselles</v>
          </cell>
        </row>
        <row r="2197">
          <cell r="C2197" t="str">
            <v>Audruicq</v>
          </cell>
        </row>
        <row r="2198">
          <cell r="C2198" t="str">
            <v>Aumerval</v>
          </cell>
        </row>
        <row r="2199">
          <cell r="C2199" t="str">
            <v>Autingues</v>
          </cell>
        </row>
        <row r="2200">
          <cell r="C2200" t="str">
            <v>Auxi-le-Château</v>
          </cell>
        </row>
        <row r="2201">
          <cell r="C2201" t="str">
            <v>Averdoingt</v>
          </cell>
        </row>
        <row r="2202">
          <cell r="C2202" t="str">
            <v>Avesnes</v>
          </cell>
        </row>
        <row r="2203">
          <cell r="C2203" t="str">
            <v>Avesnes-le-Comte</v>
          </cell>
        </row>
        <row r="2204">
          <cell r="C2204" t="str">
            <v>Avesnes-lès-Bapaume</v>
          </cell>
        </row>
        <row r="2205">
          <cell r="C2205" t="str">
            <v>Avion</v>
          </cell>
        </row>
        <row r="2206">
          <cell r="C2206" t="str">
            <v>Avondance</v>
          </cell>
        </row>
        <row r="2207">
          <cell r="C2207" t="str">
            <v>Avroult</v>
          </cell>
        </row>
        <row r="2208">
          <cell r="C2208" t="str">
            <v>Ayette</v>
          </cell>
        </row>
        <row r="2209">
          <cell r="C2209" t="str">
            <v>Azincourt</v>
          </cell>
        </row>
        <row r="2210">
          <cell r="C2210" t="str">
            <v>Bailleul-aux-Cornailles</v>
          </cell>
        </row>
        <row r="2211">
          <cell r="C2211" t="str">
            <v>Bailleul-lès-Pernes</v>
          </cell>
        </row>
        <row r="2212">
          <cell r="C2212" t="str">
            <v>Bailleulmont</v>
          </cell>
        </row>
        <row r="2213">
          <cell r="C2213" t="str">
            <v>Bailleul-Sir-Berthoult</v>
          </cell>
        </row>
        <row r="2214">
          <cell r="C2214" t="str">
            <v>Bailleulval</v>
          </cell>
        </row>
        <row r="2215">
          <cell r="C2215" t="str">
            <v>Baincthun</v>
          </cell>
        </row>
        <row r="2216">
          <cell r="C2216" t="str">
            <v>Bainghen</v>
          </cell>
        </row>
        <row r="2217">
          <cell r="C2217" t="str">
            <v>Bajus</v>
          </cell>
        </row>
        <row r="2218">
          <cell r="C2218" t="str">
            <v>Balinghem</v>
          </cell>
        </row>
        <row r="2219">
          <cell r="C2219" t="str">
            <v>Bancourt</v>
          </cell>
        </row>
        <row r="2220">
          <cell r="C2220" t="str">
            <v>Bapaume</v>
          </cell>
        </row>
        <row r="2221">
          <cell r="C2221" t="str">
            <v>Baralle</v>
          </cell>
        </row>
        <row r="2222">
          <cell r="C2222" t="str">
            <v>Barastre</v>
          </cell>
        </row>
        <row r="2223">
          <cell r="C2223" t="str">
            <v>Barlin</v>
          </cell>
        </row>
        <row r="2224">
          <cell r="C2224" t="str">
            <v>Barly</v>
          </cell>
        </row>
        <row r="2225">
          <cell r="C2225" t="str">
            <v>Basseux</v>
          </cell>
        </row>
        <row r="2226">
          <cell r="C2226" t="str">
            <v>Bavincourt</v>
          </cell>
        </row>
        <row r="2227">
          <cell r="C2227" t="str">
            <v>Bayenghem-lès-Éperlecques</v>
          </cell>
        </row>
        <row r="2228">
          <cell r="C2228" t="str">
            <v>Bayenghem-lès-Seninghem</v>
          </cell>
        </row>
        <row r="2229">
          <cell r="C2229" t="str">
            <v>Bazinghen</v>
          </cell>
        </row>
        <row r="2230">
          <cell r="C2230" t="str">
            <v>Béalencourt</v>
          </cell>
        </row>
        <row r="2231">
          <cell r="C2231" t="str">
            <v>Beaudricourt</v>
          </cell>
        </row>
        <row r="2232">
          <cell r="C2232" t="str">
            <v>Beaufort-Blavincourt</v>
          </cell>
        </row>
        <row r="2233">
          <cell r="C2233" t="str">
            <v>Beaulencourt</v>
          </cell>
        </row>
        <row r="2234">
          <cell r="C2234" t="str">
            <v>Beaumerie-Saint-Martin</v>
          </cell>
        </row>
        <row r="2235">
          <cell r="C2235" t="str">
            <v>Beaumetz-lès-Aire</v>
          </cell>
        </row>
        <row r="2236">
          <cell r="C2236" t="str">
            <v>Beaumetz-lès-Cambrai</v>
          </cell>
        </row>
        <row r="2237">
          <cell r="C2237" t="str">
            <v>Beaumetz-lès-Loges</v>
          </cell>
        </row>
        <row r="2238">
          <cell r="C2238" t="str">
            <v>Beaurains</v>
          </cell>
        </row>
        <row r="2239">
          <cell r="C2239" t="str">
            <v>Beaurainville</v>
          </cell>
        </row>
        <row r="2240">
          <cell r="C2240" t="str">
            <v>Beauvoir-Wavans</v>
          </cell>
        </row>
        <row r="2241">
          <cell r="C2241" t="str">
            <v>Beauvois</v>
          </cell>
        </row>
        <row r="2242">
          <cell r="C2242" t="str">
            <v>Bécourt</v>
          </cell>
        </row>
        <row r="2243">
          <cell r="C2243" t="str">
            <v>Béhagnies</v>
          </cell>
        </row>
        <row r="2244">
          <cell r="C2244" t="str">
            <v>Bellebrune</v>
          </cell>
        </row>
        <row r="2245">
          <cell r="C2245" t="str">
            <v>Belle-et-Houllefort</v>
          </cell>
        </row>
        <row r="2246">
          <cell r="C2246" t="str">
            <v>Bellinghem</v>
          </cell>
        </row>
        <row r="2247">
          <cell r="C2247" t="str">
            <v>Bellonne</v>
          </cell>
        </row>
        <row r="2248">
          <cell r="C2248" t="str">
            <v>Bénifontaine</v>
          </cell>
        </row>
        <row r="2249">
          <cell r="C2249" t="str">
            <v>Berck</v>
          </cell>
        </row>
        <row r="2250">
          <cell r="C2250" t="str">
            <v>Bergueneuse</v>
          </cell>
        </row>
        <row r="2251">
          <cell r="C2251" t="str">
            <v>Berlencourt-le-Cauroy</v>
          </cell>
        </row>
        <row r="2252">
          <cell r="C2252" t="str">
            <v>Berles-au-Bois</v>
          </cell>
        </row>
        <row r="2253">
          <cell r="C2253" t="str">
            <v>Berles-Monchel</v>
          </cell>
        </row>
        <row r="2254">
          <cell r="C2254" t="str">
            <v>Bermicourt</v>
          </cell>
        </row>
        <row r="2255">
          <cell r="C2255" t="str">
            <v>Berneville</v>
          </cell>
        </row>
        <row r="2256">
          <cell r="C2256" t="str">
            <v>Bernieulles</v>
          </cell>
        </row>
        <row r="2257">
          <cell r="C2257" t="str">
            <v>Bertincourt</v>
          </cell>
        </row>
        <row r="2258">
          <cell r="C2258" t="str">
            <v>Béthonsart</v>
          </cell>
        </row>
        <row r="2259">
          <cell r="C2259" t="str">
            <v>Béthune</v>
          </cell>
        </row>
        <row r="2260">
          <cell r="C2260" t="str">
            <v>Beugin</v>
          </cell>
        </row>
        <row r="2261">
          <cell r="C2261" t="str">
            <v>Beugnâtre</v>
          </cell>
        </row>
        <row r="2262">
          <cell r="C2262" t="str">
            <v>Beugny</v>
          </cell>
        </row>
        <row r="2263">
          <cell r="C2263" t="str">
            <v>Beussent</v>
          </cell>
        </row>
        <row r="2264">
          <cell r="C2264" t="str">
            <v>Beutin</v>
          </cell>
        </row>
        <row r="2265">
          <cell r="C2265" t="str">
            <v>Beuvrequen</v>
          </cell>
        </row>
        <row r="2266">
          <cell r="C2266" t="str">
            <v>Beuvry</v>
          </cell>
        </row>
        <row r="2267">
          <cell r="C2267" t="str">
            <v>Bezinghem</v>
          </cell>
        </row>
        <row r="2268">
          <cell r="C2268" t="str">
            <v>Biache-Saint-Vaast</v>
          </cell>
        </row>
        <row r="2269">
          <cell r="C2269" t="str">
            <v>Biefvillers-lès-Bapaume</v>
          </cell>
        </row>
        <row r="2270">
          <cell r="C2270" t="str">
            <v>Bienvillers-au-Bois</v>
          </cell>
        </row>
        <row r="2271">
          <cell r="C2271" t="str">
            <v>Bihucourt</v>
          </cell>
        </row>
        <row r="2272">
          <cell r="C2272" t="str">
            <v>Billy-Berclau</v>
          </cell>
        </row>
        <row r="2273">
          <cell r="C2273" t="str">
            <v>Billy-Montigny</v>
          </cell>
        </row>
        <row r="2274">
          <cell r="C2274" t="str">
            <v>Bimont</v>
          </cell>
        </row>
        <row r="2275">
          <cell r="C2275" t="str">
            <v>Blairville</v>
          </cell>
        </row>
        <row r="2276">
          <cell r="C2276" t="str">
            <v>Blangerval-Blangermont</v>
          </cell>
        </row>
        <row r="2277">
          <cell r="C2277" t="str">
            <v>Blangy-sur-Ternoise</v>
          </cell>
        </row>
        <row r="2278">
          <cell r="C2278" t="str">
            <v>Blendecques</v>
          </cell>
        </row>
        <row r="2279">
          <cell r="C2279" t="str">
            <v>Bléquin</v>
          </cell>
        </row>
        <row r="2280">
          <cell r="C2280" t="str">
            <v>Blessy</v>
          </cell>
        </row>
        <row r="2281">
          <cell r="C2281" t="str">
            <v>Blingel</v>
          </cell>
        </row>
        <row r="2282">
          <cell r="C2282" t="str">
            <v>Boffles</v>
          </cell>
        </row>
        <row r="2283">
          <cell r="C2283" t="str">
            <v>Boiry-Becquerelle</v>
          </cell>
        </row>
        <row r="2284">
          <cell r="C2284" t="str">
            <v>Boiry-Notre-Dame</v>
          </cell>
        </row>
        <row r="2285">
          <cell r="C2285" t="str">
            <v>Boiry-Sainte-Rictrude</v>
          </cell>
        </row>
        <row r="2286">
          <cell r="C2286" t="str">
            <v>Boiry-Saint-Martin</v>
          </cell>
        </row>
        <row r="2287">
          <cell r="C2287" t="str">
            <v>Bois-Bernard</v>
          </cell>
        </row>
        <row r="2288">
          <cell r="C2288" t="str">
            <v>Boisdinghem</v>
          </cell>
        </row>
        <row r="2289">
          <cell r="C2289" t="str">
            <v>Boisjean</v>
          </cell>
        </row>
        <row r="2290">
          <cell r="C2290" t="str">
            <v>Boisleux-au-Mont</v>
          </cell>
        </row>
        <row r="2291">
          <cell r="C2291" t="str">
            <v>Boisleux-Saint-Marc</v>
          </cell>
        </row>
        <row r="2292">
          <cell r="C2292" t="str">
            <v>Bomy</v>
          </cell>
        </row>
        <row r="2293">
          <cell r="C2293" t="str">
            <v>Bonnières</v>
          </cell>
        </row>
        <row r="2294">
          <cell r="C2294" t="str">
            <v>Bonningues-lès-Ardres</v>
          </cell>
        </row>
        <row r="2295">
          <cell r="C2295" t="str">
            <v>Bonningues-lès-Calais</v>
          </cell>
        </row>
        <row r="2296">
          <cell r="C2296" t="str">
            <v>Boubers-lès-Hesmond</v>
          </cell>
        </row>
        <row r="2297">
          <cell r="C2297" t="str">
            <v>Boubers-sur-Canche</v>
          </cell>
        </row>
        <row r="2298">
          <cell r="C2298" t="str">
            <v>Bouin-Plumoison</v>
          </cell>
        </row>
        <row r="2299">
          <cell r="C2299" t="str">
            <v>Boulogne-sur-Mer</v>
          </cell>
        </row>
        <row r="2300">
          <cell r="C2300" t="str">
            <v>Bouquehault</v>
          </cell>
        </row>
        <row r="2301">
          <cell r="C2301" t="str">
            <v>Bourecq</v>
          </cell>
        </row>
        <row r="2302">
          <cell r="C2302" t="str">
            <v>Bouret-sur-Canche</v>
          </cell>
        </row>
        <row r="2303">
          <cell r="C2303" t="str">
            <v>Bourlon</v>
          </cell>
        </row>
        <row r="2304">
          <cell r="C2304" t="str">
            <v>Bournonville</v>
          </cell>
        </row>
        <row r="2305">
          <cell r="C2305" t="str">
            <v>Bours</v>
          </cell>
        </row>
        <row r="2306">
          <cell r="C2306" t="str">
            <v>Boursin</v>
          </cell>
        </row>
        <row r="2307">
          <cell r="C2307" t="str">
            <v>Bourthes</v>
          </cell>
        </row>
        <row r="2308">
          <cell r="C2308" t="str">
            <v>Bouvelinghem</v>
          </cell>
        </row>
        <row r="2309">
          <cell r="C2309" t="str">
            <v>Bouvigny-Boyeffles</v>
          </cell>
        </row>
        <row r="2310">
          <cell r="C2310" t="str">
            <v>Boyaval</v>
          </cell>
        </row>
        <row r="2311">
          <cell r="C2311" t="str">
            <v>Boyelles</v>
          </cell>
        </row>
        <row r="2312">
          <cell r="C2312" t="str">
            <v>Brebières</v>
          </cell>
        </row>
        <row r="2313">
          <cell r="C2313" t="str">
            <v>Brêmes</v>
          </cell>
        </row>
        <row r="2314">
          <cell r="C2314" t="str">
            <v>Brévillers</v>
          </cell>
        </row>
        <row r="2315">
          <cell r="C2315" t="str">
            <v>Bréxent-Énocq</v>
          </cell>
        </row>
        <row r="2316">
          <cell r="C2316" t="str">
            <v>Brias</v>
          </cell>
        </row>
        <row r="2317">
          <cell r="C2317" t="str">
            <v>Brimeux</v>
          </cell>
        </row>
        <row r="2318">
          <cell r="C2318" t="str">
            <v>Bruay-la-Buissière</v>
          </cell>
        </row>
        <row r="2319">
          <cell r="C2319" t="str">
            <v>Brunembert</v>
          </cell>
        </row>
        <row r="2320">
          <cell r="C2320" t="str">
            <v>Bucquoy</v>
          </cell>
        </row>
        <row r="2321">
          <cell r="C2321" t="str">
            <v>Buire-au-Bois</v>
          </cell>
        </row>
        <row r="2322">
          <cell r="C2322" t="str">
            <v>Buire-le-Sec</v>
          </cell>
        </row>
        <row r="2323">
          <cell r="C2323" t="str">
            <v>Buissy</v>
          </cell>
        </row>
        <row r="2324">
          <cell r="C2324" t="str">
            <v>Bullecourt</v>
          </cell>
        </row>
        <row r="2325">
          <cell r="C2325" t="str">
            <v>Bully-les-Mines</v>
          </cell>
        </row>
        <row r="2326">
          <cell r="C2326" t="str">
            <v>Buneville</v>
          </cell>
        </row>
        <row r="2327">
          <cell r="C2327" t="str">
            <v>Burbure</v>
          </cell>
        </row>
        <row r="2328">
          <cell r="C2328" t="str">
            <v>Bus</v>
          </cell>
        </row>
        <row r="2329">
          <cell r="C2329" t="str">
            <v>Busnes</v>
          </cell>
        </row>
        <row r="2330">
          <cell r="C2330" t="str">
            <v>Caffiers</v>
          </cell>
        </row>
        <row r="2331">
          <cell r="C2331" t="str">
            <v>Cagnicourt</v>
          </cell>
        </row>
        <row r="2332">
          <cell r="C2332" t="str">
            <v>Calais</v>
          </cell>
        </row>
        <row r="2333">
          <cell r="C2333" t="str">
            <v>Calonne-Ricouart</v>
          </cell>
        </row>
        <row r="2334">
          <cell r="C2334" t="str">
            <v>Calonne-sur-la-Lys</v>
          </cell>
        </row>
        <row r="2335">
          <cell r="C2335" t="str">
            <v>Camblain-Châtelain</v>
          </cell>
        </row>
        <row r="2336">
          <cell r="C2336" t="str">
            <v>Camblain-l'Abbé</v>
          </cell>
        </row>
        <row r="2337">
          <cell r="C2337" t="str">
            <v>Cambligneul</v>
          </cell>
        </row>
        <row r="2338">
          <cell r="C2338" t="str">
            <v>Cambrin</v>
          </cell>
        </row>
        <row r="2339">
          <cell r="C2339" t="str">
            <v>Camiers</v>
          </cell>
        </row>
        <row r="2340">
          <cell r="C2340" t="str">
            <v>Campagne-lès-Boulonnais</v>
          </cell>
        </row>
        <row r="2341">
          <cell r="C2341" t="str">
            <v>Campagne-lès-Guines</v>
          </cell>
        </row>
        <row r="2342">
          <cell r="C2342" t="str">
            <v>Campagne-lès-Hesdin</v>
          </cell>
        </row>
        <row r="2343">
          <cell r="C2343" t="str">
            <v>Campagne-lès-Wardrecques</v>
          </cell>
        </row>
        <row r="2344">
          <cell r="C2344" t="str">
            <v>Campigneulles-les-Grandes</v>
          </cell>
        </row>
        <row r="2345">
          <cell r="C2345" t="str">
            <v>Campigneulles-les-Petites</v>
          </cell>
        </row>
        <row r="2346">
          <cell r="C2346" t="str">
            <v>Canettemont</v>
          </cell>
        </row>
        <row r="2347">
          <cell r="C2347" t="str">
            <v>Canlers</v>
          </cell>
        </row>
        <row r="2348">
          <cell r="C2348" t="str">
            <v>Canteleux</v>
          </cell>
        </row>
        <row r="2349">
          <cell r="C2349" t="str">
            <v>Capelle-Fermont</v>
          </cell>
        </row>
        <row r="2350">
          <cell r="C2350" t="str">
            <v>Capelle-lès-Hesdin</v>
          </cell>
        </row>
        <row r="2351">
          <cell r="C2351" t="str">
            <v>Carency</v>
          </cell>
        </row>
        <row r="2352">
          <cell r="C2352" t="str">
            <v>Carly</v>
          </cell>
        </row>
        <row r="2353">
          <cell r="C2353" t="str">
            <v>Carvin</v>
          </cell>
        </row>
        <row r="2354">
          <cell r="C2354" t="str">
            <v>Cauchy-à-la-Tour</v>
          </cell>
        </row>
        <row r="2355">
          <cell r="C2355" t="str">
            <v>Caucourt</v>
          </cell>
        </row>
        <row r="2356">
          <cell r="C2356" t="str">
            <v>Caumont</v>
          </cell>
        </row>
        <row r="2357">
          <cell r="C2357" t="str">
            <v>Cavron-Saint-Martin</v>
          </cell>
        </row>
        <row r="2358">
          <cell r="C2358" t="str">
            <v>Chelers</v>
          </cell>
        </row>
        <row r="2359">
          <cell r="C2359" t="str">
            <v>Chériennes</v>
          </cell>
        </row>
        <row r="2360">
          <cell r="C2360" t="str">
            <v>Chérisy</v>
          </cell>
        </row>
        <row r="2361">
          <cell r="C2361" t="str">
            <v>Chocques</v>
          </cell>
        </row>
        <row r="2362">
          <cell r="C2362" t="str">
            <v>Clairmarais</v>
          </cell>
        </row>
        <row r="2363">
          <cell r="C2363" t="str">
            <v>Clenleu</v>
          </cell>
        </row>
        <row r="2364">
          <cell r="C2364" t="str">
            <v>Clerques</v>
          </cell>
        </row>
        <row r="2365">
          <cell r="C2365" t="str">
            <v>Cléty</v>
          </cell>
        </row>
        <row r="2366">
          <cell r="C2366" t="str">
            <v>Colembert</v>
          </cell>
        </row>
        <row r="2367">
          <cell r="C2367" t="str">
            <v>Colline-Beaumont</v>
          </cell>
        </row>
        <row r="2368">
          <cell r="C2368" t="str">
            <v>Conchil-le-Temple</v>
          </cell>
        </row>
        <row r="2369">
          <cell r="C2369" t="str">
            <v>Conchy-sur-Canche</v>
          </cell>
        </row>
        <row r="2370">
          <cell r="C2370" t="str">
            <v>Condette</v>
          </cell>
        </row>
        <row r="2371">
          <cell r="C2371" t="str">
            <v>Contes</v>
          </cell>
        </row>
        <row r="2372">
          <cell r="C2372" t="str">
            <v>Conteville-en-Ternois</v>
          </cell>
        </row>
        <row r="2373">
          <cell r="C2373" t="str">
            <v>Conteville-lès-Boulogne</v>
          </cell>
        </row>
        <row r="2374">
          <cell r="C2374" t="str">
            <v>Coquelles</v>
          </cell>
        </row>
        <row r="2375">
          <cell r="C2375" t="str">
            <v>Corbehem</v>
          </cell>
        </row>
        <row r="2376">
          <cell r="C2376" t="str">
            <v>Cormont</v>
          </cell>
        </row>
        <row r="2377">
          <cell r="C2377" t="str">
            <v>Couin</v>
          </cell>
        </row>
        <row r="2378">
          <cell r="C2378" t="str">
            <v>Coullemont</v>
          </cell>
        </row>
        <row r="2379">
          <cell r="C2379" t="str">
            <v>Coulogne</v>
          </cell>
        </row>
        <row r="2380">
          <cell r="C2380" t="str">
            <v>Coulomby</v>
          </cell>
        </row>
        <row r="2381">
          <cell r="C2381" t="str">
            <v>Coupelle-Neuve</v>
          </cell>
        </row>
        <row r="2382">
          <cell r="C2382" t="str">
            <v>Coupelle-Vieille</v>
          </cell>
        </row>
        <row r="2383">
          <cell r="C2383" t="str">
            <v>Courcelles-le-Comte</v>
          </cell>
        </row>
        <row r="2384">
          <cell r="C2384" t="str">
            <v>Courcelles-lès-Lens</v>
          </cell>
        </row>
        <row r="2385">
          <cell r="C2385" t="str">
            <v>Courrières</v>
          </cell>
        </row>
        <row r="2386">
          <cell r="C2386" t="str">
            <v>Courset</v>
          </cell>
        </row>
        <row r="2387">
          <cell r="C2387" t="str">
            <v>Couturelle</v>
          </cell>
        </row>
        <row r="2388">
          <cell r="C2388" t="str">
            <v>Coyecques</v>
          </cell>
        </row>
        <row r="2389">
          <cell r="C2389" t="str">
            <v>Crémarest</v>
          </cell>
        </row>
        <row r="2390">
          <cell r="C2390" t="str">
            <v>Crépy</v>
          </cell>
        </row>
        <row r="2391">
          <cell r="C2391" t="str">
            <v>Créquy</v>
          </cell>
        </row>
        <row r="2392">
          <cell r="C2392" t="str">
            <v>Croisette</v>
          </cell>
        </row>
        <row r="2393">
          <cell r="C2393" t="str">
            <v>Croisilles</v>
          </cell>
        </row>
        <row r="2394">
          <cell r="C2394" t="str">
            <v>Croix-en-Ternois</v>
          </cell>
        </row>
        <row r="2395">
          <cell r="C2395" t="str">
            <v>Cucq</v>
          </cell>
        </row>
        <row r="2396">
          <cell r="C2396" t="str">
            <v>Cuinchy</v>
          </cell>
        </row>
        <row r="2397">
          <cell r="C2397" t="str">
            <v>Dainville</v>
          </cell>
        </row>
        <row r="2398">
          <cell r="C2398" t="str">
            <v>Dannes</v>
          </cell>
        </row>
        <row r="2399">
          <cell r="C2399" t="str">
            <v>Delettes</v>
          </cell>
        </row>
        <row r="2400">
          <cell r="C2400" t="str">
            <v>Denier</v>
          </cell>
        </row>
        <row r="2401">
          <cell r="C2401" t="str">
            <v>Dennebroeucq</v>
          </cell>
        </row>
        <row r="2402">
          <cell r="C2402" t="str">
            <v>Desvres</v>
          </cell>
        </row>
        <row r="2403">
          <cell r="C2403" t="str">
            <v>Diéval</v>
          </cell>
        </row>
        <row r="2404">
          <cell r="C2404" t="str">
            <v>Divion</v>
          </cell>
        </row>
        <row r="2405">
          <cell r="C2405" t="str">
            <v>Dohem</v>
          </cell>
        </row>
        <row r="2406">
          <cell r="C2406" t="str">
            <v>Douchy-lès-Ayette</v>
          </cell>
        </row>
        <row r="2407">
          <cell r="C2407" t="str">
            <v>Doudeauville</v>
          </cell>
        </row>
        <row r="2408">
          <cell r="C2408" t="str">
            <v>Dourges</v>
          </cell>
        </row>
        <row r="2409">
          <cell r="C2409" t="str">
            <v>Douriez</v>
          </cell>
        </row>
        <row r="2410">
          <cell r="C2410" t="str">
            <v>Douvrin</v>
          </cell>
        </row>
        <row r="2411">
          <cell r="C2411" t="str">
            <v>Drocourt</v>
          </cell>
        </row>
        <row r="2412">
          <cell r="C2412" t="str">
            <v>Drouvin-le-Marais</v>
          </cell>
        </row>
        <row r="2413">
          <cell r="C2413" t="str">
            <v>Duisans</v>
          </cell>
        </row>
        <row r="2414">
          <cell r="C2414" t="str">
            <v>Dury</v>
          </cell>
        </row>
        <row r="2415">
          <cell r="C2415" t="str">
            <v>Echinghen</v>
          </cell>
        </row>
        <row r="2416">
          <cell r="C2416" t="str">
            <v>Éclimeux</v>
          </cell>
        </row>
        <row r="2417">
          <cell r="C2417" t="str">
            <v>Écoivres</v>
          </cell>
        </row>
        <row r="2418">
          <cell r="C2418" t="str">
            <v>Écourt-Saint-Quentin</v>
          </cell>
        </row>
        <row r="2419">
          <cell r="C2419" t="str">
            <v>Écoust-Saint-Mein</v>
          </cell>
        </row>
        <row r="2420">
          <cell r="C2420" t="str">
            <v>Ecquedecques</v>
          </cell>
        </row>
        <row r="2421">
          <cell r="C2421" t="str">
            <v>Ecques</v>
          </cell>
        </row>
        <row r="2422">
          <cell r="C2422" t="str">
            <v>Écuires</v>
          </cell>
        </row>
        <row r="2423">
          <cell r="C2423" t="str">
            <v>Écurie</v>
          </cell>
        </row>
        <row r="2424">
          <cell r="C2424" t="str">
            <v>Éleu-dit-Leauwette</v>
          </cell>
        </row>
        <row r="2425">
          <cell r="C2425" t="str">
            <v>Elnes</v>
          </cell>
        </row>
        <row r="2426">
          <cell r="C2426" t="str">
            <v>Embry</v>
          </cell>
        </row>
        <row r="2427">
          <cell r="C2427" t="str">
            <v>Enquin-lez-Guinegatte</v>
          </cell>
        </row>
        <row r="2428">
          <cell r="C2428" t="str">
            <v>Enquin-sur-Baillons</v>
          </cell>
        </row>
        <row r="2429">
          <cell r="C2429" t="str">
            <v>Éperlecques</v>
          </cell>
        </row>
        <row r="2430">
          <cell r="C2430" t="str">
            <v>Épinoy</v>
          </cell>
        </row>
        <row r="2431">
          <cell r="C2431" t="str">
            <v>Eps</v>
          </cell>
        </row>
        <row r="2432">
          <cell r="C2432" t="str">
            <v>Équihen-Plage</v>
          </cell>
        </row>
        <row r="2433">
          <cell r="C2433" t="str">
            <v>Équirre</v>
          </cell>
        </row>
        <row r="2434">
          <cell r="C2434" t="str">
            <v>Ergny</v>
          </cell>
        </row>
        <row r="2435">
          <cell r="C2435" t="str">
            <v>Érin</v>
          </cell>
        </row>
        <row r="2436">
          <cell r="C2436" t="str">
            <v>Erny-Saint-Julien</v>
          </cell>
        </row>
        <row r="2437">
          <cell r="C2437" t="str">
            <v>Ervillers</v>
          </cell>
        </row>
        <row r="2438">
          <cell r="C2438" t="str">
            <v>Escalles</v>
          </cell>
        </row>
        <row r="2439">
          <cell r="C2439" t="str">
            <v>Escoeuilles</v>
          </cell>
        </row>
        <row r="2440">
          <cell r="C2440" t="str">
            <v>Esquerdes</v>
          </cell>
        </row>
        <row r="2441">
          <cell r="C2441" t="str">
            <v>Essars</v>
          </cell>
        </row>
        <row r="2442">
          <cell r="C2442" t="str">
            <v>Estevelles</v>
          </cell>
        </row>
        <row r="2443">
          <cell r="C2443" t="str">
            <v>Estrée</v>
          </cell>
        </row>
        <row r="2444">
          <cell r="C2444" t="str">
            <v>Estrée-Blanche</v>
          </cell>
        </row>
        <row r="2445">
          <cell r="C2445" t="str">
            <v>Estrée-Cauchy</v>
          </cell>
        </row>
        <row r="2446">
          <cell r="C2446" t="str">
            <v>Estréelles</v>
          </cell>
        </row>
        <row r="2447">
          <cell r="C2447" t="str">
            <v>Estrée-Wamin</v>
          </cell>
        </row>
        <row r="2448">
          <cell r="C2448" t="str">
            <v>Étaing</v>
          </cell>
        </row>
        <row r="2449">
          <cell r="C2449" t="str">
            <v>Étaples</v>
          </cell>
        </row>
        <row r="2450">
          <cell r="C2450" t="str">
            <v>Éterpigny</v>
          </cell>
        </row>
        <row r="2451">
          <cell r="C2451" t="str">
            <v>Étrun</v>
          </cell>
        </row>
        <row r="2452">
          <cell r="C2452" t="str">
            <v>Évin-Malmaison</v>
          </cell>
        </row>
        <row r="2453">
          <cell r="C2453" t="str">
            <v>Famechon</v>
          </cell>
        </row>
        <row r="2454">
          <cell r="C2454" t="str">
            <v>Fampoux</v>
          </cell>
        </row>
        <row r="2455">
          <cell r="C2455" t="str">
            <v>Farbus</v>
          </cell>
        </row>
        <row r="2456">
          <cell r="C2456" t="str">
            <v>Fauquembergues</v>
          </cell>
        </row>
        <row r="2457">
          <cell r="C2457" t="str">
            <v>Favreuil</v>
          </cell>
        </row>
        <row r="2458">
          <cell r="C2458" t="str">
            <v>Febvin-Palfart</v>
          </cell>
        </row>
        <row r="2459">
          <cell r="C2459" t="str">
            <v>Ferfay</v>
          </cell>
        </row>
        <row r="2460">
          <cell r="C2460" t="str">
            <v>Ferques</v>
          </cell>
        </row>
        <row r="2461">
          <cell r="C2461" t="str">
            <v>Festubert</v>
          </cell>
        </row>
        <row r="2462">
          <cell r="C2462" t="str">
            <v>Feuchy</v>
          </cell>
        </row>
        <row r="2463">
          <cell r="C2463" t="str">
            <v>Ficheux</v>
          </cell>
        </row>
        <row r="2464">
          <cell r="C2464" t="str">
            <v>Fiefs</v>
          </cell>
        </row>
        <row r="2465">
          <cell r="C2465" t="str">
            <v>Fiennes</v>
          </cell>
        </row>
        <row r="2466">
          <cell r="C2466" t="str">
            <v>Fillièvres</v>
          </cell>
        </row>
        <row r="2467">
          <cell r="C2467" t="str">
            <v>Fléchin</v>
          </cell>
        </row>
        <row r="2468">
          <cell r="C2468" t="str">
            <v>Flers</v>
          </cell>
        </row>
        <row r="2469">
          <cell r="C2469" t="str">
            <v>Fleurbaix</v>
          </cell>
        </row>
        <row r="2470">
          <cell r="C2470" t="str">
            <v>Fleury</v>
          </cell>
        </row>
        <row r="2471">
          <cell r="C2471" t="str">
            <v>Floringhem</v>
          </cell>
        </row>
        <row r="2472">
          <cell r="C2472" t="str">
            <v>Foncquevillers</v>
          </cell>
        </row>
        <row r="2473">
          <cell r="C2473" t="str">
            <v>Fontaine-lès-Boulans</v>
          </cell>
        </row>
        <row r="2474">
          <cell r="C2474" t="str">
            <v>Fontaine-lès-Croisilles</v>
          </cell>
        </row>
        <row r="2475">
          <cell r="C2475" t="str">
            <v>Fontaine-lès-Hermans</v>
          </cell>
        </row>
        <row r="2476">
          <cell r="C2476" t="str">
            <v>Fontaine-l'Étalon</v>
          </cell>
        </row>
        <row r="2477">
          <cell r="C2477" t="str">
            <v>Fortel-en-Artois</v>
          </cell>
        </row>
        <row r="2478">
          <cell r="C2478" t="str">
            <v>Fosseux</v>
          </cell>
        </row>
        <row r="2479">
          <cell r="C2479" t="str">
            <v>Foufflin-Ricametz</v>
          </cell>
        </row>
        <row r="2480">
          <cell r="C2480" t="str">
            <v>Fouquereuil</v>
          </cell>
        </row>
        <row r="2481">
          <cell r="C2481" t="str">
            <v>Fouquières-lès-Béthune</v>
          </cell>
        </row>
        <row r="2482">
          <cell r="C2482" t="str">
            <v>Fouquières-lès-Lens</v>
          </cell>
        </row>
        <row r="2483">
          <cell r="C2483" t="str">
            <v>Framecourt</v>
          </cell>
        </row>
        <row r="2484">
          <cell r="C2484" t="str">
            <v>Frémicourt</v>
          </cell>
        </row>
        <row r="2485">
          <cell r="C2485" t="str">
            <v>Frencq</v>
          </cell>
        </row>
        <row r="2486">
          <cell r="C2486" t="str">
            <v>Fresnes-lès-Montauban</v>
          </cell>
        </row>
        <row r="2487">
          <cell r="C2487" t="str">
            <v>Fresnicourt-le-Dolmen</v>
          </cell>
        </row>
        <row r="2488">
          <cell r="C2488" t="str">
            <v>Fresnoy</v>
          </cell>
        </row>
        <row r="2489">
          <cell r="C2489" t="str">
            <v>Fresnoy-en-Gohelle</v>
          </cell>
        </row>
        <row r="2490">
          <cell r="C2490" t="str">
            <v>Fressin</v>
          </cell>
        </row>
        <row r="2491">
          <cell r="C2491" t="str">
            <v>Fréthun</v>
          </cell>
        </row>
        <row r="2492">
          <cell r="C2492" t="str">
            <v>Frévent</v>
          </cell>
        </row>
        <row r="2493">
          <cell r="C2493" t="str">
            <v>Frévillers</v>
          </cell>
        </row>
        <row r="2494">
          <cell r="C2494" t="str">
            <v>Frévin-Capelle</v>
          </cell>
        </row>
        <row r="2495">
          <cell r="C2495" t="str">
            <v>Fruges</v>
          </cell>
        </row>
        <row r="2496">
          <cell r="C2496" t="str">
            <v>Galametz</v>
          </cell>
        </row>
        <row r="2497">
          <cell r="C2497" t="str">
            <v>Gauchin-Légal</v>
          </cell>
        </row>
        <row r="2498">
          <cell r="C2498" t="str">
            <v>Gauchin-Verloingt</v>
          </cell>
        </row>
        <row r="2499">
          <cell r="C2499" t="str">
            <v>Gaudiempré</v>
          </cell>
        </row>
        <row r="2500">
          <cell r="C2500" t="str">
            <v>Gavrelle</v>
          </cell>
        </row>
        <row r="2501">
          <cell r="C2501" t="str">
            <v>Gennes-Ivergny</v>
          </cell>
        </row>
        <row r="2502">
          <cell r="C2502" t="str">
            <v>Givenchy-en-Gohelle</v>
          </cell>
        </row>
        <row r="2503">
          <cell r="C2503" t="str">
            <v>Givenchy-le-Noble</v>
          </cell>
        </row>
        <row r="2504">
          <cell r="C2504" t="str">
            <v>Givenchy-lès-la-Bassée</v>
          </cell>
        </row>
        <row r="2505">
          <cell r="C2505" t="str">
            <v>Gomiécourt</v>
          </cell>
        </row>
        <row r="2506">
          <cell r="C2506" t="str">
            <v>Gommecourt</v>
          </cell>
        </row>
        <row r="2507">
          <cell r="C2507" t="str">
            <v>Gonnehem</v>
          </cell>
        </row>
        <row r="2508">
          <cell r="C2508" t="str">
            <v>Gosnay</v>
          </cell>
        </row>
        <row r="2509">
          <cell r="C2509" t="str">
            <v>Gouves</v>
          </cell>
        </row>
        <row r="2510">
          <cell r="C2510" t="str">
            <v>Gouy-en-Artois</v>
          </cell>
        </row>
        <row r="2511">
          <cell r="C2511" t="str">
            <v>Gouy-en-Ternois</v>
          </cell>
        </row>
        <row r="2512">
          <cell r="C2512" t="str">
            <v>Gouy-Saint-André</v>
          </cell>
        </row>
        <row r="2513">
          <cell r="C2513" t="str">
            <v>Gouy-Servins</v>
          </cell>
        </row>
        <row r="2514">
          <cell r="C2514" t="str">
            <v>Gouy-sous-Bellonne</v>
          </cell>
        </row>
        <row r="2515">
          <cell r="C2515" t="str">
            <v>Graincourt-lès-Havrincourt</v>
          </cell>
        </row>
        <row r="2516">
          <cell r="C2516" t="str">
            <v>Grand-Rullecourt</v>
          </cell>
        </row>
        <row r="2517">
          <cell r="C2517" t="str">
            <v>Grenay</v>
          </cell>
        </row>
        <row r="2518">
          <cell r="C2518" t="str">
            <v>Grévillers</v>
          </cell>
        </row>
        <row r="2519">
          <cell r="C2519" t="str">
            <v>Grigny</v>
          </cell>
        </row>
        <row r="2520">
          <cell r="C2520" t="str">
            <v>Grincourt-lès-Pas</v>
          </cell>
        </row>
        <row r="2521">
          <cell r="C2521" t="str">
            <v>Groffliers</v>
          </cell>
        </row>
        <row r="2522">
          <cell r="C2522" t="str">
            <v>Guarbecque</v>
          </cell>
        </row>
        <row r="2523">
          <cell r="C2523" t="str">
            <v>Guémappe</v>
          </cell>
        </row>
        <row r="2524">
          <cell r="C2524" t="str">
            <v>Guemps</v>
          </cell>
        </row>
        <row r="2525">
          <cell r="C2525" t="str">
            <v>Guigny</v>
          </cell>
        </row>
        <row r="2526">
          <cell r="C2526" t="str">
            <v>Guinecourt</v>
          </cell>
        </row>
        <row r="2527">
          <cell r="C2527" t="str">
            <v>Guînes</v>
          </cell>
        </row>
        <row r="2528">
          <cell r="C2528" t="str">
            <v>Guisy</v>
          </cell>
        </row>
        <row r="2529">
          <cell r="C2529" t="str">
            <v>Habarcq</v>
          </cell>
        </row>
        <row r="2530">
          <cell r="C2530" t="str">
            <v>Haillicourt</v>
          </cell>
        </row>
        <row r="2531">
          <cell r="C2531" t="str">
            <v>Haisnes</v>
          </cell>
        </row>
        <row r="2532">
          <cell r="C2532" t="str">
            <v>Halinghen</v>
          </cell>
        </row>
        <row r="2533">
          <cell r="C2533" t="str">
            <v>Hallines</v>
          </cell>
        </row>
        <row r="2534">
          <cell r="C2534" t="str">
            <v>Halloy</v>
          </cell>
        </row>
        <row r="2535">
          <cell r="C2535" t="str">
            <v>Hamblain-les-Prés</v>
          </cell>
        </row>
        <row r="2536">
          <cell r="C2536" t="str">
            <v>Hamelincourt</v>
          </cell>
        </row>
        <row r="2537">
          <cell r="C2537" t="str">
            <v>Ham-en-Artois</v>
          </cell>
        </row>
        <row r="2538">
          <cell r="C2538" t="str">
            <v>Hames-Boucres</v>
          </cell>
        </row>
        <row r="2539">
          <cell r="C2539" t="str">
            <v>Hannescamps</v>
          </cell>
        </row>
        <row r="2540">
          <cell r="C2540" t="str">
            <v>Haplincourt</v>
          </cell>
        </row>
        <row r="2541">
          <cell r="C2541" t="str">
            <v>Haravesnes</v>
          </cell>
        </row>
        <row r="2542">
          <cell r="C2542" t="str">
            <v>Hardinghen</v>
          </cell>
        </row>
        <row r="2543">
          <cell r="C2543" t="str">
            <v>Harnes</v>
          </cell>
        </row>
        <row r="2544">
          <cell r="C2544" t="str">
            <v>Haucourt</v>
          </cell>
        </row>
        <row r="2545">
          <cell r="C2545" t="str">
            <v>Haute-Avesnes</v>
          </cell>
        </row>
        <row r="2546">
          <cell r="C2546" t="str">
            <v>Hautecloque</v>
          </cell>
        </row>
        <row r="2547">
          <cell r="C2547" t="str">
            <v>Hauteville</v>
          </cell>
        </row>
        <row r="2548">
          <cell r="C2548" t="str">
            <v>Haut-Loquin</v>
          </cell>
        </row>
        <row r="2549">
          <cell r="C2549" t="str">
            <v>Havrincourt</v>
          </cell>
        </row>
        <row r="2550">
          <cell r="C2550" t="str">
            <v>Hébuterne</v>
          </cell>
        </row>
        <row r="2551">
          <cell r="C2551" t="str">
            <v>Helfaut</v>
          </cell>
        </row>
        <row r="2552">
          <cell r="C2552" t="str">
            <v>Hendecourt-lès-Cagnicourt</v>
          </cell>
        </row>
        <row r="2553">
          <cell r="C2553" t="str">
            <v>Hendecourt-lès-Ransart</v>
          </cell>
        </row>
        <row r="2554">
          <cell r="C2554" t="str">
            <v>Hénin-Beaumont</v>
          </cell>
        </row>
        <row r="2555">
          <cell r="C2555" t="str">
            <v>Héninel</v>
          </cell>
        </row>
        <row r="2556">
          <cell r="C2556" t="str">
            <v>Hénin-sur-Cojeul</v>
          </cell>
        </row>
        <row r="2557">
          <cell r="C2557" t="str">
            <v>Henneveux</v>
          </cell>
        </row>
        <row r="2558">
          <cell r="C2558" t="str">
            <v>Hénu</v>
          </cell>
        </row>
        <row r="2559">
          <cell r="C2559" t="str">
            <v>Herbinghen</v>
          </cell>
        </row>
        <row r="2560">
          <cell r="C2560" t="str">
            <v>Héricourt</v>
          </cell>
        </row>
        <row r="2561">
          <cell r="C2561" t="str">
            <v>Herlincourt</v>
          </cell>
        </row>
        <row r="2562">
          <cell r="C2562" t="str">
            <v>Herlin-le-Sec</v>
          </cell>
        </row>
        <row r="2563">
          <cell r="C2563" t="str">
            <v>Herly</v>
          </cell>
        </row>
        <row r="2564">
          <cell r="C2564" t="str">
            <v>Hermaville</v>
          </cell>
        </row>
        <row r="2565">
          <cell r="C2565" t="str">
            <v>Hermelinghen</v>
          </cell>
        </row>
        <row r="2566">
          <cell r="C2566" t="str">
            <v>Hermies</v>
          </cell>
        </row>
        <row r="2567">
          <cell r="C2567" t="str">
            <v>Hermin</v>
          </cell>
        </row>
        <row r="2568">
          <cell r="C2568" t="str">
            <v>Hernicourt</v>
          </cell>
        </row>
        <row r="2569">
          <cell r="C2569" t="str">
            <v>Hersin-Coupigny</v>
          </cell>
        </row>
        <row r="2570">
          <cell r="C2570" t="str">
            <v>Hervelinghen</v>
          </cell>
        </row>
        <row r="2571">
          <cell r="C2571" t="str">
            <v>Hesdigneul-lès-Béthune</v>
          </cell>
        </row>
        <row r="2572">
          <cell r="C2572" t="str">
            <v>Hesdigneul-lès-Boulogne</v>
          </cell>
        </row>
        <row r="2573">
          <cell r="C2573" t="str">
            <v>Hesdin</v>
          </cell>
        </row>
        <row r="2574">
          <cell r="C2574" t="str">
            <v>Hesdin-l'Abbé</v>
          </cell>
        </row>
        <row r="2575">
          <cell r="C2575" t="str">
            <v>Hesmond</v>
          </cell>
        </row>
        <row r="2576">
          <cell r="C2576" t="str">
            <v>Hestrus</v>
          </cell>
        </row>
        <row r="2577">
          <cell r="C2577" t="str">
            <v>Heuchin</v>
          </cell>
        </row>
        <row r="2578">
          <cell r="C2578" t="str">
            <v>Heuringhem</v>
          </cell>
        </row>
        <row r="2579">
          <cell r="C2579" t="str">
            <v>Hézecques</v>
          </cell>
        </row>
        <row r="2580">
          <cell r="C2580" t="str">
            <v>Hinges</v>
          </cell>
        </row>
        <row r="2581">
          <cell r="C2581" t="str">
            <v>Hocquinghen</v>
          </cell>
        </row>
        <row r="2582">
          <cell r="C2582" t="str">
            <v>Houchin</v>
          </cell>
        </row>
        <row r="2583">
          <cell r="C2583" t="str">
            <v>Houdain</v>
          </cell>
        </row>
        <row r="2584">
          <cell r="C2584" t="str">
            <v>Houlle</v>
          </cell>
        </row>
        <row r="2585">
          <cell r="C2585" t="str">
            <v>Houvin-Houvigneul</v>
          </cell>
        </row>
        <row r="2586">
          <cell r="C2586" t="str">
            <v>Hubersent</v>
          </cell>
        </row>
        <row r="2587">
          <cell r="C2587" t="str">
            <v>Huby-Saint-Leu</v>
          </cell>
        </row>
        <row r="2588">
          <cell r="C2588" t="str">
            <v>Huclier</v>
          </cell>
        </row>
        <row r="2589">
          <cell r="C2589" t="str">
            <v>Hucqueliers</v>
          </cell>
        </row>
        <row r="2590">
          <cell r="C2590" t="str">
            <v>Hulluch</v>
          </cell>
        </row>
        <row r="2591">
          <cell r="C2591" t="str">
            <v>Humbercamps</v>
          </cell>
        </row>
        <row r="2592">
          <cell r="C2592" t="str">
            <v>Humbert</v>
          </cell>
        </row>
        <row r="2593">
          <cell r="C2593" t="str">
            <v>Humeroeuille</v>
          </cell>
        </row>
        <row r="2594">
          <cell r="C2594" t="str">
            <v>Humières</v>
          </cell>
        </row>
        <row r="2595">
          <cell r="C2595" t="str">
            <v>Inchy-en-Artois</v>
          </cell>
        </row>
        <row r="2596">
          <cell r="C2596" t="str">
            <v>Incourt</v>
          </cell>
        </row>
        <row r="2597">
          <cell r="C2597" t="str">
            <v>Inxent</v>
          </cell>
        </row>
        <row r="2598">
          <cell r="C2598" t="str">
            <v>Isbergues</v>
          </cell>
        </row>
        <row r="2599">
          <cell r="C2599" t="str">
            <v>Isques</v>
          </cell>
        </row>
        <row r="2600">
          <cell r="C2600" t="str">
            <v>Ivergny</v>
          </cell>
        </row>
        <row r="2601">
          <cell r="C2601" t="str">
            <v>Izel-lès-Équerchin</v>
          </cell>
        </row>
        <row r="2602">
          <cell r="C2602" t="str">
            <v>Izel-lès-Hameau</v>
          </cell>
        </row>
        <row r="2603">
          <cell r="C2603" t="str">
            <v>Journy</v>
          </cell>
        </row>
        <row r="2604">
          <cell r="C2604" t="str">
            <v>La Calotterie</v>
          </cell>
        </row>
        <row r="2605">
          <cell r="C2605" t="str">
            <v>La Capelle-lès-Boulogne</v>
          </cell>
        </row>
        <row r="2606">
          <cell r="C2606" t="str">
            <v>La Cauchie</v>
          </cell>
        </row>
        <row r="2607">
          <cell r="C2607" t="str">
            <v>La Comté</v>
          </cell>
        </row>
        <row r="2608">
          <cell r="C2608" t="str">
            <v>La Couture</v>
          </cell>
        </row>
        <row r="2609">
          <cell r="C2609" t="str">
            <v>La Herlière</v>
          </cell>
        </row>
        <row r="2610">
          <cell r="C2610" t="str">
            <v>La Loge</v>
          </cell>
        </row>
        <row r="2611">
          <cell r="C2611" t="str">
            <v>La Madelaine-sous-Montreuil</v>
          </cell>
        </row>
        <row r="2612">
          <cell r="C2612" t="str">
            <v>La Thieuloye</v>
          </cell>
        </row>
        <row r="2613">
          <cell r="C2613" t="str">
            <v>Labeuvrière</v>
          </cell>
        </row>
        <row r="2614">
          <cell r="C2614" t="str">
            <v>Labourse</v>
          </cell>
        </row>
        <row r="2615">
          <cell r="C2615" t="str">
            <v>Labroye</v>
          </cell>
        </row>
        <row r="2616">
          <cell r="C2616" t="str">
            <v>Lacres</v>
          </cell>
        </row>
        <row r="2617">
          <cell r="C2617" t="str">
            <v>Lagnicourt-Marcel</v>
          </cell>
        </row>
        <row r="2618">
          <cell r="C2618" t="str">
            <v>Laires</v>
          </cell>
        </row>
        <row r="2619">
          <cell r="C2619" t="str">
            <v>Lambres</v>
          </cell>
        </row>
        <row r="2620">
          <cell r="C2620" t="str">
            <v>Landrethun-le-Nord</v>
          </cell>
        </row>
        <row r="2621">
          <cell r="C2621" t="str">
            <v>Landrethun-lès-Ardres</v>
          </cell>
        </row>
        <row r="2622">
          <cell r="C2622" t="str">
            <v>Lapugnoy</v>
          </cell>
        </row>
        <row r="2623">
          <cell r="C2623" t="str">
            <v>Lattre-Saint-Quentin</v>
          </cell>
        </row>
        <row r="2624">
          <cell r="C2624" t="str">
            <v>Laventie</v>
          </cell>
        </row>
        <row r="2625">
          <cell r="C2625" t="str">
            <v>Le Parcq</v>
          </cell>
        </row>
        <row r="2626">
          <cell r="C2626" t="str">
            <v>Le Ponchel</v>
          </cell>
        </row>
        <row r="2627">
          <cell r="C2627" t="str">
            <v>Le Portel</v>
          </cell>
        </row>
        <row r="2628">
          <cell r="C2628" t="str">
            <v>Le Quesnoy-en-Artois</v>
          </cell>
        </row>
        <row r="2629">
          <cell r="C2629" t="str">
            <v>Le Sars</v>
          </cell>
        </row>
        <row r="2630">
          <cell r="C2630" t="str">
            <v>Le Souich</v>
          </cell>
        </row>
        <row r="2631">
          <cell r="C2631" t="str">
            <v>Le Touquet-Paris-Plage</v>
          </cell>
        </row>
        <row r="2632">
          <cell r="C2632" t="str">
            <v>Le Transloy</v>
          </cell>
        </row>
        <row r="2633">
          <cell r="C2633" t="str">
            <v>Le Wast</v>
          </cell>
        </row>
        <row r="2634">
          <cell r="C2634" t="str">
            <v>Lebiez</v>
          </cell>
        </row>
        <row r="2635">
          <cell r="C2635" t="str">
            <v>Lebucquière</v>
          </cell>
        </row>
        <row r="2636">
          <cell r="C2636" t="str">
            <v>Léchelle</v>
          </cell>
        </row>
        <row r="2637">
          <cell r="C2637" t="str">
            <v>Ledinghem</v>
          </cell>
        </row>
        <row r="2638">
          <cell r="C2638" t="str">
            <v>Lefaux</v>
          </cell>
        </row>
        <row r="2639">
          <cell r="C2639" t="str">
            <v>Leforest</v>
          </cell>
        </row>
        <row r="2640">
          <cell r="C2640" t="str">
            <v>Lens</v>
          </cell>
        </row>
        <row r="2641">
          <cell r="C2641" t="str">
            <v>Lépine</v>
          </cell>
        </row>
        <row r="2642">
          <cell r="C2642" t="str">
            <v>Les Attaques</v>
          </cell>
        </row>
        <row r="2643">
          <cell r="C2643" t="str">
            <v>Lespesses</v>
          </cell>
        </row>
        <row r="2644">
          <cell r="C2644" t="str">
            <v>Lespinoy</v>
          </cell>
        </row>
        <row r="2645">
          <cell r="C2645" t="str">
            <v>Lestrem</v>
          </cell>
        </row>
        <row r="2646">
          <cell r="C2646" t="str">
            <v>Leubringhen</v>
          </cell>
        </row>
        <row r="2647">
          <cell r="C2647" t="str">
            <v>Leulinghem</v>
          </cell>
        </row>
        <row r="2648">
          <cell r="C2648" t="str">
            <v>Leulinghen-Bernes</v>
          </cell>
        </row>
        <row r="2649">
          <cell r="C2649" t="str">
            <v>Libercourt</v>
          </cell>
        </row>
        <row r="2650">
          <cell r="C2650" t="str">
            <v>Licques</v>
          </cell>
        </row>
        <row r="2651">
          <cell r="C2651" t="str">
            <v>Liencourt</v>
          </cell>
        </row>
        <row r="2652">
          <cell r="C2652" t="str">
            <v>Lières</v>
          </cell>
        </row>
        <row r="2653">
          <cell r="C2653" t="str">
            <v>Liettres</v>
          </cell>
        </row>
        <row r="2654">
          <cell r="C2654" t="str">
            <v>Liévin</v>
          </cell>
        </row>
        <row r="2655">
          <cell r="C2655" t="str">
            <v>Lignereuil</v>
          </cell>
        </row>
        <row r="2656">
          <cell r="C2656" t="str">
            <v>Ligny-lès-Aire</v>
          </cell>
        </row>
        <row r="2657">
          <cell r="C2657" t="str">
            <v>Ligny-Saint-Flochel</v>
          </cell>
        </row>
        <row r="2658">
          <cell r="C2658" t="str">
            <v>Ligny-sur-Canche</v>
          </cell>
        </row>
        <row r="2659">
          <cell r="C2659" t="str">
            <v>Ligny-Thilloy</v>
          </cell>
        </row>
        <row r="2660">
          <cell r="C2660" t="str">
            <v>Lillers</v>
          </cell>
        </row>
        <row r="2661">
          <cell r="C2661" t="str">
            <v>Linghem</v>
          </cell>
        </row>
        <row r="2662">
          <cell r="C2662" t="str">
            <v>Linzeux</v>
          </cell>
        </row>
        <row r="2663">
          <cell r="C2663" t="str">
            <v>Lisbourg</v>
          </cell>
        </row>
        <row r="2664">
          <cell r="C2664" t="str">
            <v>Locon</v>
          </cell>
        </row>
        <row r="2665">
          <cell r="C2665" t="str">
            <v>Loison-sous-Lens</v>
          </cell>
        </row>
        <row r="2666">
          <cell r="C2666" t="str">
            <v>Loison-sur-Créquoise</v>
          </cell>
        </row>
        <row r="2667">
          <cell r="C2667" t="str">
            <v>Longfossé</v>
          </cell>
        </row>
        <row r="2668">
          <cell r="C2668" t="str">
            <v>Longuenesse</v>
          </cell>
        </row>
        <row r="2669">
          <cell r="C2669" t="str">
            <v>Longueville</v>
          </cell>
        </row>
        <row r="2670">
          <cell r="C2670" t="str">
            <v>Longvilliers</v>
          </cell>
        </row>
        <row r="2671">
          <cell r="C2671" t="str">
            <v>Loos-en-Gohelle</v>
          </cell>
        </row>
        <row r="2672">
          <cell r="C2672" t="str">
            <v>Lorgies</v>
          </cell>
        </row>
        <row r="2673">
          <cell r="C2673" t="str">
            <v>Lottinghen</v>
          </cell>
        </row>
        <row r="2674">
          <cell r="C2674" t="str">
            <v>Louches</v>
          </cell>
        </row>
        <row r="2675">
          <cell r="C2675" t="str">
            <v>Lozinghem</v>
          </cell>
        </row>
        <row r="2676">
          <cell r="C2676" t="str">
            <v>Lugy</v>
          </cell>
        </row>
        <row r="2677">
          <cell r="C2677" t="str">
            <v>Lumbres</v>
          </cell>
        </row>
        <row r="2678">
          <cell r="C2678" t="str">
            <v>Magnicourt-en-Comte</v>
          </cell>
        </row>
        <row r="2679">
          <cell r="C2679" t="str">
            <v>Magnicourt-sur-Canche</v>
          </cell>
        </row>
        <row r="2680">
          <cell r="C2680" t="str">
            <v>Maintenay</v>
          </cell>
        </row>
        <row r="2681">
          <cell r="C2681" t="str">
            <v>Maisnil</v>
          </cell>
        </row>
        <row r="2682">
          <cell r="C2682" t="str">
            <v>Maisnil-lès-Ruitz</v>
          </cell>
        </row>
        <row r="2683">
          <cell r="C2683" t="str">
            <v>Maisoncelle</v>
          </cell>
        </row>
        <row r="2684">
          <cell r="C2684" t="str">
            <v>Maizières</v>
          </cell>
        </row>
        <row r="2685">
          <cell r="C2685" t="str">
            <v>Mametz</v>
          </cell>
        </row>
        <row r="2686">
          <cell r="C2686" t="str">
            <v>Manin</v>
          </cell>
        </row>
        <row r="2687">
          <cell r="C2687" t="str">
            <v>Maninghem</v>
          </cell>
        </row>
        <row r="2688">
          <cell r="C2688" t="str">
            <v>Maninghen-Henne</v>
          </cell>
        </row>
        <row r="2689">
          <cell r="C2689" t="str">
            <v>Marant</v>
          </cell>
        </row>
        <row r="2690">
          <cell r="C2690" t="str">
            <v>Marck</v>
          </cell>
        </row>
        <row r="2691">
          <cell r="C2691" t="str">
            <v>Marconne</v>
          </cell>
        </row>
        <row r="2692">
          <cell r="C2692" t="str">
            <v>Marconnelle</v>
          </cell>
        </row>
        <row r="2693">
          <cell r="C2693" t="str">
            <v>Marenla</v>
          </cell>
        </row>
        <row r="2694">
          <cell r="C2694" t="str">
            <v>Maresquel-Ecquemicourt</v>
          </cell>
        </row>
        <row r="2695">
          <cell r="C2695" t="str">
            <v>Marest</v>
          </cell>
        </row>
        <row r="2696">
          <cell r="C2696" t="str">
            <v>Maresville</v>
          </cell>
        </row>
        <row r="2697">
          <cell r="C2697" t="str">
            <v>Marles-les-Mines</v>
          </cell>
        </row>
        <row r="2698">
          <cell r="C2698" t="str">
            <v>Marles-sur-Canche</v>
          </cell>
        </row>
        <row r="2699">
          <cell r="C2699" t="str">
            <v>Maroeuil</v>
          </cell>
        </row>
        <row r="2700">
          <cell r="C2700" t="str">
            <v>Marquay</v>
          </cell>
        </row>
        <row r="2701">
          <cell r="C2701" t="str">
            <v>Marquion</v>
          </cell>
        </row>
        <row r="2702">
          <cell r="C2702" t="str">
            <v>Marquise</v>
          </cell>
        </row>
        <row r="2703">
          <cell r="C2703" t="str">
            <v>Martinpuich</v>
          </cell>
        </row>
        <row r="2704">
          <cell r="C2704" t="str">
            <v>Matringhem</v>
          </cell>
        </row>
        <row r="2705">
          <cell r="C2705" t="str">
            <v>Mazingarbe</v>
          </cell>
        </row>
        <row r="2706">
          <cell r="C2706" t="str">
            <v>Mazinghem</v>
          </cell>
        </row>
        <row r="2707">
          <cell r="C2707" t="str">
            <v>Mencas</v>
          </cell>
        </row>
        <row r="2708">
          <cell r="C2708" t="str">
            <v>Menneville</v>
          </cell>
        </row>
        <row r="2709">
          <cell r="C2709" t="str">
            <v>Mentque-Nortbécourt</v>
          </cell>
        </row>
        <row r="2710">
          <cell r="C2710" t="str">
            <v>Mercatel</v>
          </cell>
        </row>
        <row r="2711">
          <cell r="C2711" t="str">
            <v>Merck-Saint-Liévin</v>
          </cell>
        </row>
        <row r="2712">
          <cell r="C2712" t="str">
            <v>Méricourt</v>
          </cell>
        </row>
        <row r="2713">
          <cell r="C2713" t="str">
            <v>Merlimont</v>
          </cell>
        </row>
        <row r="2714">
          <cell r="C2714" t="str">
            <v>Metz-en-Couture</v>
          </cell>
        </row>
        <row r="2715">
          <cell r="C2715" t="str">
            <v>Meurchin</v>
          </cell>
        </row>
        <row r="2716">
          <cell r="C2716" t="str">
            <v>Mingoval</v>
          </cell>
        </row>
        <row r="2717">
          <cell r="C2717" t="str">
            <v>Moncheaux-lès-Frévent</v>
          </cell>
        </row>
        <row r="2718">
          <cell r="C2718" t="str">
            <v>Monchel-sur-Canche</v>
          </cell>
        </row>
        <row r="2719">
          <cell r="C2719" t="str">
            <v>Monchiet</v>
          </cell>
        </row>
        <row r="2720">
          <cell r="C2720" t="str">
            <v>Monchy-au-Bois</v>
          </cell>
        </row>
        <row r="2721">
          <cell r="C2721" t="str">
            <v>Monchy-Breton</v>
          </cell>
        </row>
        <row r="2722">
          <cell r="C2722" t="str">
            <v>Monchy-Cayeux</v>
          </cell>
        </row>
        <row r="2723">
          <cell r="C2723" t="str">
            <v>Monchy-le-Preux</v>
          </cell>
        </row>
        <row r="2724">
          <cell r="C2724" t="str">
            <v>Mondicourt</v>
          </cell>
        </row>
        <row r="2725">
          <cell r="C2725" t="str">
            <v>Mont-Bernanchon</v>
          </cell>
        </row>
        <row r="2726">
          <cell r="C2726" t="str">
            <v>Montcavrel</v>
          </cell>
        </row>
        <row r="2727">
          <cell r="C2727" t="str">
            <v>Montenescourt</v>
          </cell>
        </row>
        <row r="2728">
          <cell r="C2728" t="str">
            <v>Montigny-en-Gohelle</v>
          </cell>
        </row>
        <row r="2729">
          <cell r="C2729" t="str">
            <v>Montreuil</v>
          </cell>
        </row>
        <row r="2730">
          <cell r="C2730" t="str">
            <v>Mont-Saint-Éloi</v>
          </cell>
        </row>
        <row r="2731">
          <cell r="C2731" t="str">
            <v>Monts-en-Ternois</v>
          </cell>
        </row>
        <row r="2732">
          <cell r="C2732" t="str">
            <v>Morchies</v>
          </cell>
        </row>
        <row r="2733">
          <cell r="C2733" t="str">
            <v>Moringhem</v>
          </cell>
        </row>
        <row r="2734">
          <cell r="C2734" t="str">
            <v>Morval</v>
          </cell>
        </row>
        <row r="2735">
          <cell r="C2735" t="str">
            <v>Mory</v>
          </cell>
        </row>
        <row r="2736">
          <cell r="C2736" t="str">
            <v>Moulle</v>
          </cell>
        </row>
        <row r="2737">
          <cell r="C2737" t="str">
            <v>Mouriez</v>
          </cell>
        </row>
        <row r="2738">
          <cell r="C2738" t="str">
            <v>Moyenneville</v>
          </cell>
        </row>
        <row r="2739">
          <cell r="C2739" t="str">
            <v>Muncq-Nieurlet</v>
          </cell>
        </row>
        <row r="2740">
          <cell r="C2740" t="str">
            <v>Nabringhen</v>
          </cell>
        </row>
        <row r="2741">
          <cell r="C2741" t="str">
            <v>Nédon</v>
          </cell>
        </row>
        <row r="2742">
          <cell r="C2742" t="str">
            <v>Nédonchel</v>
          </cell>
        </row>
        <row r="2743">
          <cell r="C2743" t="str">
            <v>Nempont-Saint-Firmin</v>
          </cell>
        </row>
        <row r="2744">
          <cell r="C2744" t="str">
            <v>Nesles</v>
          </cell>
        </row>
        <row r="2745">
          <cell r="C2745" t="str">
            <v>Neufchâtel-Hardelot</v>
          </cell>
        </row>
        <row r="2746">
          <cell r="C2746" t="str">
            <v>Neulette</v>
          </cell>
        </row>
        <row r="2747">
          <cell r="C2747" t="str">
            <v>Neuve-Chapelle</v>
          </cell>
        </row>
        <row r="2748">
          <cell r="C2748" t="str">
            <v>Neuville-au-Cornet</v>
          </cell>
        </row>
        <row r="2749">
          <cell r="C2749" t="str">
            <v>Neuville-Bourjonval</v>
          </cell>
        </row>
        <row r="2750">
          <cell r="C2750" t="str">
            <v>Neuville-Saint-Vaast</v>
          </cell>
        </row>
        <row r="2751">
          <cell r="C2751" t="str">
            <v>Neuville-sous-Montreuil</v>
          </cell>
        </row>
        <row r="2752">
          <cell r="C2752" t="str">
            <v>Neuville-Vitasse</v>
          </cell>
        </row>
        <row r="2753">
          <cell r="C2753" t="str">
            <v>Neuvireuil</v>
          </cell>
        </row>
        <row r="2754">
          <cell r="C2754" t="str">
            <v>Nielles-lès-Ardres</v>
          </cell>
        </row>
        <row r="2755">
          <cell r="C2755" t="str">
            <v>Nielles-lès-Bléquin</v>
          </cell>
        </row>
        <row r="2756">
          <cell r="C2756" t="str">
            <v>Nielles-lès-Calais</v>
          </cell>
        </row>
        <row r="2757">
          <cell r="C2757" t="str">
            <v>Noeux-lès-Auxi</v>
          </cell>
        </row>
        <row r="2758">
          <cell r="C2758" t="str">
            <v>Noeux-les-Mines</v>
          </cell>
        </row>
        <row r="2759">
          <cell r="C2759" t="str">
            <v>Nordausques</v>
          </cell>
        </row>
        <row r="2760">
          <cell r="C2760" t="str">
            <v>Noreuil</v>
          </cell>
        </row>
        <row r="2761">
          <cell r="C2761" t="str">
            <v>Norrent-Fontes</v>
          </cell>
        </row>
        <row r="2762">
          <cell r="C2762" t="str">
            <v>Nortkerque</v>
          </cell>
        </row>
        <row r="2763">
          <cell r="C2763" t="str">
            <v>Nort-Leulinghem</v>
          </cell>
        </row>
        <row r="2764">
          <cell r="C2764" t="str">
            <v>Nouvelle-Église</v>
          </cell>
        </row>
        <row r="2765">
          <cell r="C2765" t="str">
            <v>Noyelles-Godault</v>
          </cell>
        </row>
        <row r="2766">
          <cell r="C2766" t="str">
            <v>Noyelles-lès-Humières</v>
          </cell>
        </row>
        <row r="2767">
          <cell r="C2767" t="str">
            <v>Noyelles-lès-Vermelles</v>
          </cell>
        </row>
        <row r="2768">
          <cell r="C2768" t="str">
            <v>Noyelles-sous-Bellonne</v>
          </cell>
        </row>
        <row r="2769">
          <cell r="C2769" t="str">
            <v>Noyelles-sous-Lens</v>
          </cell>
        </row>
        <row r="2770">
          <cell r="C2770" t="str">
            <v>Noyellette</v>
          </cell>
        </row>
        <row r="2771">
          <cell r="C2771" t="str">
            <v>Noyelle-Vion</v>
          </cell>
        </row>
        <row r="2772">
          <cell r="C2772" t="str">
            <v>Nuncq-Hautecôte</v>
          </cell>
        </row>
        <row r="2773">
          <cell r="C2773" t="str">
            <v>Oblinghem</v>
          </cell>
        </row>
        <row r="2774">
          <cell r="C2774" t="str">
            <v>Oeuf-en-Ternois</v>
          </cell>
        </row>
        <row r="2775">
          <cell r="C2775" t="str">
            <v>Offekerque</v>
          </cell>
        </row>
        <row r="2776">
          <cell r="C2776" t="str">
            <v>Offin</v>
          </cell>
        </row>
        <row r="2777">
          <cell r="C2777" t="str">
            <v>Offrethun</v>
          </cell>
        </row>
        <row r="2778">
          <cell r="C2778" t="str">
            <v>Oignies</v>
          </cell>
        </row>
        <row r="2779">
          <cell r="C2779" t="str">
            <v>Oisy-le-Verger</v>
          </cell>
        </row>
        <row r="2780">
          <cell r="C2780" t="str">
            <v>Oppy</v>
          </cell>
        </row>
        <row r="2781">
          <cell r="C2781" t="str">
            <v>Orville</v>
          </cell>
        </row>
        <row r="2782">
          <cell r="C2782" t="str">
            <v>Ostreville</v>
          </cell>
        </row>
        <row r="2783">
          <cell r="C2783" t="str">
            <v>Ourton</v>
          </cell>
        </row>
        <row r="2784">
          <cell r="C2784" t="str">
            <v>Outreau</v>
          </cell>
        </row>
        <row r="2785">
          <cell r="C2785" t="str">
            <v>Ouve-Wirquin</v>
          </cell>
        </row>
        <row r="2786">
          <cell r="C2786" t="str">
            <v>Oye-Plage</v>
          </cell>
        </row>
        <row r="2787">
          <cell r="C2787" t="str">
            <v>Palluel</v>
          </cell>
        </row>
        <row r="2788">
          <cell r="C2788" t="str">
            <v>Parenty</v>
          </cell>
        </row>
        <row r="2789">
          <cell r="C2789" t="str">
            <v>Pas-en-Artois</v>
          </cell>
        </row>
        <row r="2790">
          <cell r="C2790" t="str">
            <v>Pelves</v>
          </cell>
        </row>
        <row r="2791">
          <cell r="C2791" t="str">
            <v>Penin</v>
          </cell>
        </row>
        <row r="2792">
          <cell r="C2792" t="str">
            <v>Pernes</v>
          </cell>
        </row>
        <row r="2793">
          <cell r="C2793" t="str">
            <v>Pernes-lès-Boulogne</v>
          </cell>
        </row>
        <row r="2794">
          <cell r="C2794" t="str">
            <v>Peuplingues</v>
          </cell>
        </row>
        <row r="2795">
          <cell r="C2795" t="str">
            <v>Pierremont</v>
          </cell>
        </row>
        <row r="2796">
          <cell r="C2796" t="str">
            <v>Pihem</v>
          </cell>
        </row>
        <row r="2797">
          <cell r="C2797" t="str">
            <v>Pihen-lès-Guînes</v>
          </cell>
        </row>
        <row r="2798">
          <cell r="C2798" t="str">
            <v>Pittefaux</v>
          </cell>
        </row>
        <row r="2799">
          <cell r="C2799" t="str">
            <v>Planques</v>
          </cell>
        </row>
        <row r="2800">
          <cell r="C2800" t="str">
            <v>Plouvain</v>
          </cell>
        </row>
        <row r="2801">
          <cell r="C2801" t="str">
            <v>Polincove</v>
          </cell>
        </row>
        <row r="2802">
          <cell r="C2802" t="str">
            <v>Pommera</v>
          </cell>
        </row>
        <row r="2803">
          <cell r="C2803" t="str">
            <v>Pommier</v>
          </cell>
        </row>
        <row r="2804">
          <cell r="C2804" t="str">
            <v>Pont-à-Vendin</v>
          </cell>
        </row>
        <row r="2805">
          <cell r="C2805" t="str">
            <v>Prédefin</v>
          </cell>
        </row>
        <row r="2806">
          <cell r="C2806" t="str">
            <v>Pressy</v>
          </cell>
        </row>
        <row r="2807">
          <cell r="C2807" t="str">
            <v>Preures</v>
          </cell>
        </row>
        <row r="2808">
          <cell r="C2808" t="str">
            <v>Pronville</v>
          </cell>
        </row>
        <row r="2809">
          <cell r="C2809" t="str">
            <v>Puisieux</v>
          </cell>
        </row>
        <row r="2810">
          <cell r="C2810" t="str">
            <v>Quéant</v>
          </cell>
        </row>
        <row r="2811">
          <cell r="C2811" t="str">
            <v>Quelmes</v>
          </cell>
        </row>
        <row r="2812">
          <cell r="C2812" t="str">
            <v>Quercamps</v>
          </cell>
        </row>
        <row r="2813">
          <cell r="C2813" t="str">
            <v>Quernes</v>
          </cell>
        </row>
        <row r="2814">
          <cell r="C2814" t="str">
            <v>Quesques</v>
          </cell>
        </row>
        <row r="2815">
          <cell r="C2815" t="str">
            <v>Questrecques</v>
          </cell>
        </row>
        <row r="2816">
          <cell r="C2816" t="str">
            <v>Quiéry-la-Motte</v>
          </cell>
        </row>
        <row r="2817">
          <cell r="C2817" t="str">
            <v>Quiestède</v>
          </cell>
        </row>
        <row r="2818">
          <cell r="C2818" t="str">
            <v>Quilen</v>
          </cell>
        </row>
        <row r="2819">
          <cell r="C2819" t="str">
            <v>Quoeux-Haut-Maînil</v>
          </cell>
        </row>
        <row r="2820">
          <cell r="C2820" t="str">
            <v>Racquinghem</v>
          </cell>
        </row>
        <row r="2821">
          <cell r="C2821" t="str">
            <v>Radinghem</v>
          </cell>
        </row>
        <row r="2822">
          <cell r="C2822" t="str">
            <v>Ramecourt</v>
          </cell>
        </row>
        <row r="2823">
          <cell r="C2823" t="str">
            <v>Rang-du-Fliers</v>
          </cell>
        </row>
        <row r="2824">
          <cell r="C2824" t="str">
            <v>Ransart</v>
          </cell>
        </row>
        <row r="2825">
          <cell r="C2825" t="str">
            <v>Raye-sur-Authie</v>
          </cell>
        </row>
        <row r="2826">
          <cell r="C2826" t="str">
            <v>Rebergues</v>
          </cell>
        </row>
        <row r="2827">
          <cell r="C2827" t="str">
            <v>Rebreuve-Ranchicourt</v>
          </cell>
        </row>
        <row r="2828">
          <cell r="C2828" t="str">
            <v>Rebreuve-sur-Canche</v>
          </cell>
        </row>
        <row r="2829">
          <cell r="C2829" t="str">
            <v>Rebreuviette</v>
          </cell>
        </row>
        <row r="2830">
          <cell r="C2830" t="str">
            <v>Reclinghem</v>
          </cell>
        </row>
        <row r="2831">
          <cell r="C2831" t="str">
            <v>Récourt</v>
          </cell>
        </row>
        <row r="2832">
          <cell r="C2832" t="str">
            <v>Recques-sur-Course</v>
          </cell>
        </row>
        <row r="2833">
          <cell r="C2833" t="str">
            <v>Recques-sur-Hem</v>
          </cell>
        </row>
        <row r="2834">
          <cell r="C2834" t="str">
            <v>Regnauville</v>
          </cell>
        </row>
        <row r="2835">
          <cell r="C2835" t="str">
            <v>Rely</v>
          </cell>
        </row>
        <row r="2836">
          <cell r="C2836" t="str">
            <v>Remilly-Wirquin</v>
          </cell>
        </row>
        <row r="2837">
          <cell r="C2837" t="str">
            <v>Rémy</v>
          </cell>
        </row>
        <row r="2838">
          <cell r="C2838" t="str">
            <v>Renty</v>
          </cell>
        </row>
        <row r="2839">
          <cell r="C2839" t="str">
            <v>Rety</v>
          </cell>
        </row>
        <row r="2840">
          <cell r="C2840" t="str">
            <v>Richebourg</v>
          </cell>
        </row>
        <row r="2841">
          <cell r="C2841" t="str">
            <v>Riencourt-lès-Bapaume</v>
          </cell>
        </row>
        <row r="2842">
          <cell r="C2842" t="str">
            <v>Riencourt-lès-Cagnicourt</v>
          </cell>
        </row>
        <row r="2843">
          <cell r="C2843" t="str">
            <v>Rimboval</v>
          </cell>
        </row>
        <row r="2844">
          <cell r="C2844" t="str">
            <v>Rinxent</v>
          </cell>
        </row>
        <row r="2845">
          <cell r="C2845" t="str">
            <v>Rivière</v>
          </cell>
        </row>
        <row r="2846">
          <cell r="C2846" t="str">
            <v>Robecq</v>
          </cell>
        </row>
        <row r="2847">
          <cell r="C2847" t="str">
            <v>Roclincourt</v>
          </cell>
        </row>
        <row r="2848">
          <cell r="C2848" t="str">
            <v>Rocquigny</v>
          </cell>
        </row>
        <row r="2849">
          <cell r="C2849" t="str">
            <v>Rodelinghem</v>
          </cell>
        </row>
        <row r="2850">
          <cell r="C2850" t="str">
            <v>Roëllecourt</v>
          </cell>
        </row>
        <row r="2851">
          <cell r="C2851" t="str">
            <v>Roeux</v>
          </cell>
        </row>
        <row r="2852">
          <cell r="C2852" t="str">
            <v>Rollancourt</v>
          </cell>
        </row>
        <row r="2853">
          <cell r="C2853" t="str">
            <v>Rombly</v>
          </cell>
        </row>
        <row r="2854">
          <cell r="C2854" t="str">
            <v>Roquetoire</v>
          </cell>
        </row>
        <row r="2855">
          <cell r="C2855" t="str">
            <v>Rougefay</v>
          </cell>
        </row>
        <row r="2856">
          <cell r="C2856" t="str">
            <v>Roussent</v>
          </cell>
        </row>
        <row r="2857">
          <cell r="C2857" t="str">
            <v>Rouvroy</v>
          </cell>
        </row>
        <row r="2858">
          <cell r="C2858" t="str">
            <v>Royon</v>
          </cell>
        </row>
        <row r="2859">
          <cell r="C2859" t="str">
            <v>Ruisseauville</v>
          </cell>
        </row>
        <row r="2860">
          <cell r="C2860" t="str">
            <v>Ruitz</v>
          </cell>
        </row>
        <row r="2861">
          <cell r="C2861" t="str">
            <v>Rumaucourt</v>
          </cell>
        </row>
        <row r="2862">
          <cell r="C2862" t="str">
            <v>Rumilly</v>
          </cell>
        </row>
        <row r="2863">
          <cell r="C2863" t="str">
            <v>Ruminghem</v>
          </cell>
        </row>
        <row r="2864">
          <cell r="C2864" t="str">
            <v>Ruyaulcourt</v>
          </cell>
        </row>
        <row r="2865">
          <cell r="C2865" t="str">
            <v>Sachin</v>
          </cell>
        </row>
        <row r="2866">
          <cell r="C2866" t="str">
            <v>Sailly-au-Bois</v>
          </cell>
        </row>
        <row r="2867">
          <cell r="C2867" t="str">
            <v>Sailly-en-Ostrevent</v>
          </cell>
        </row>
        <row r="2868">
          <cell r="C2868" t="str">
            <v>Sailly-Labourse</v>
          </cell>
        </row>
        <row r="2869">
          <cell r="C2869" t="str">
            <v>Sailly-sur-la-Lys</v>
          </cell>
        </row>
        <row r="2870">
          <cell r="C2870" t="str">
            <v>Sains-en-Gohelle</v>
          </cell>
        </row>
        <row r="2871">
          <cell r="C2871" t="str">
            <v>Sains-lès-Fressin</v>
          </cell>
        </row>
        <row r="2872">
          <cell r="C2872" t="str">
            <v>Sains-lès-Marquion</v>
          </cell>
        </row>
        <row r="2873">
          <cell r="C2873" t="str">
            <v>Sains-lès-Pernes</v>
          </cell>
        </row>
        <row r="2874">
          <cell r="C2874" t="str">
            <v>Saint-Amand</v>
          </cell>
        </row>
        <row r="2875">
          <cell r="C2875" t="str">
            <v>Saint-Aubin</v>
          </cell>
        </row>
        <row r="2876">
          <cell r="C2876" t="str">
            <v>Saint-Augustin</v>
          </cell>
        </row>
        <row r="2877">
          <cell r="C2877" t="str">
            <v>Saint-Denoeux</v>
          </cell>
        </row>
        <row r="2878">
          <cell r="C2878" t="str">
            <v>Sainte-Austreberthe</v>
          </cell>
        </row>
        <row r="2879">
          <cell r="C2879" t="str">
            <v>Sainte-Catherine</v>
          </cell>
        </row>
        <row r="2880">
          <cell r="C2880" t="str">
            <v>Sainte-Marie-Kerque</v>
          </cell>
        </row>
        <row r="2881">
          <cell r="C2881" t="str">
            <v>Saint-Étienne-au-Mont</v>
          </cell>
        </row>
        <row r="2882">
          <cell r="C2882" t="str">
            <v>Saint-Floris</v>
          </cell>
        </row>
        <row r="2883">
          <cell r="C2883" t="str">
            <v>Saint-Folquin</v>
          </cell>
        </row>
        <row r="2884">
          <cell r="C2884" t="str">
            <v>Saint-Georges</v>
          </cell>
        </row>
        <row r="2885">
          <cell r="C2885" t="str">
            <v>Saint-Hilaire-Cottes</v>
          </cell>
        </row>
        <row r="2886">
          <cell r="C2886" t="str">
            <v>Saint-Inglevert</v>
          </cell>
        </row>
        <row r="2887">
          <cell r="C2887" t="str">
            <v>Saint-Josse</v>
          </cell>
        </row>
        <row r="2888">
          <cell r="C2888" t="str">
            <v>Saint-Laurent-Blangy</v>
          </cell>
        </row>
        <row r="2889">
          <cell r="C2889" t="str">
            <v>Saint-Léger</v>
          </cell>
        </row>
        <row r="2890">
          <cell r="C2890" t="str">
            <v>Saint-Léonard</v>
          </cell>
        </row>
        <row r="2891">
          <cell r="C2891" t="str">
            <v>Saint-Martin-Boulogne</v>
          </cell>
        </row>
        <row r="2892">
          <cell r="C2892" t="str">
            <v>Saint-Martin-Choquel</v>
          </cell>
        </row>
        <row r="2893">
          <cell r="C2893" t="str">
            <v>Saint-Martin-d'Hardinghem</v>
          </cell>
        </row>
        <row r="2894">
          <cell r="C2894" t="str">
            <v>Saint-Martin-lez-Tatinghem</v>
          </cell>
        </row>
        <row r="2895">
          <cell r="C2895" t="str">
            <v>Saint-Martin-sur-Cojeul</v>
          </cell>
        </row>
        <row r="2896">
          <cell r="C2896" t="str">
            <v>Saint-Michel-sous-Bois</v>
          </cell>
        </row>
        <row r="2897">
          <cell r="C2897" t="str">
            <v>Saint-Michel-sur-Ternoise</v>
          </cell>
        </row>
        <row r="2898">
          <cell r="C2898" t="str">
            <v>Saint-Nicolas</v>
          </cell>
        </row>
        <row r="2899">
          <cell r="C2899" t="str">
            <v>Saint-Omer</v>
          </cell>
        </row>
        <row r="2900">
          <cell r="C2900" t="str">
            <v>Saint-Omer-Capelle</v>
          </cell>
        </row>
        <row r="2901">
          <cell r="C2901" t="str">
            <v>Saint-Pol-sur-Ternoise</v>
          </cell>
        </row>
        <row r="2902">
          <cell r="C2902" t="str">
            <v>Saint-Rémy-au-Bois</v>
          </cell>
        </row>
        <row r="2903">
          <cell r="C2903" t="str">
            <v>Saint-Tricat</v>
          </cell>
        </row>
        <row r="2904">
          <cell r="C2904" t="str">
            <v>Saint-Venant</v>
          </cell>
        </row>
        <row r="2905">
          <cell r="C2905" t="str">
            <v>Sallaumines</v>
          </cell>
        </row>
        <row r="2906">
          <cell r="C2906" t="str">
            <v>Salperwick</v>
          </cell>
        </row>
        <row r="2907">
          <cell r="C2907" t="str">
            <v>Samer</v>
          </cell>
        </row>
        <row r="2908">
          <cell r="C2908" t="str">
            <v>Sangatte</v>
          </cell>
        </row>
        <row r="2909">
          <cell r="C2909" t="str">
            <v>Sanghen</v>
          </cell>
        </row>
        <row r="2910">
          <cell r="C2910" t="str">
            <v>Sapignies</v>
          </cell>
        </row>
        <row r="2911">
          <cell r="C2911" t="str">
            <v>Sars-le-Bois</v>
          </cell>
        </row>
        <row r="2912">
          <cell r="C2912" t="str">
            <v>Sarton</v>
          </cell>
        </row>
        <row r="2913">
          <cell r="C2913" t="str">
            <v>Sauchy-Cauchy</v>
          </cell>
        </row>
        <row r="2914">
          <cell r="C2914" t="str">
            <v>Sauchy-Lestrée</v>
          </cell>
        </row>
        <row r="2915">
          <cell r="C2915" t="str">
            <v>Saudemont</v>
          </cell>
        </row>
        <row r="2916">
          <cell r="C2916" t="str">
            <v>Saulchoy</v>
          </cell>
        </row>
        <row r="2917">
          <cell r="C2917" t="str">
            <v>Saulty</v>
          </cell>
        </row>
        <row r="2918">
          <cell r="C2918" t="str">
            <v>Savy-Berlette</v>
          </cell>
        </row>
        <row r="2919">
          <cell r="C2919" t="str">
            <v>Selles</v>
          </cell>
        </row>
        <row r="2920">
          <cell r="C2920" t="str">
            <v>Sempy</v>
          </cell>
        </row>
        <row r="2921">
          <cell r="C2921" t="str">
            <v>Seninghem</v>
          </cell>
        </row>
        <row r="2922">
          <cell r="C2922" t="str">
            <v>Senlecques</v>
          </cell>
        </row>
        <row r="2923">
          <cell r="C2923" t="str">
            <v>Senlis</v>
          </cell>
        </row>
        <row r="2924">
          <cell r="C2924" t="str">
            <v>Séricourt</v>
          </cell>
        </row>
        <row r="2925">
          <cell r="C2925" t="str">
            <v>Serques</v>
          </cell>
        </row>
        <row r="2926">
          <cell r="C2926" t="str">
            <v>Servins</v>
          </cell>
        </row>
        <row r="2927">
          <cell r="C2927" t="str">
            <v>Setques</v>
          </cell>
        </row>
        <row r="2928">
          <cell r="C2928" t="str">
            <v>Sibiville</v>
          </cell>
        </row>
        <row r="2929">
          <cell r="C2929" t="str">
            <v>Simencourt</v>
          </cell>
        </row>
        <row r="2930">
          <cell r="C2930" t="str">
            <v>Siracourt</v>
          </cell>
        </row>
        <row r="2931">
          <cell r="C2931" t="str">
            <v>Sombrin</v>
          </cell>
        </row>
        <row r="2932">
          <cell r="C2932" t="str">
            <v>Sorrus</v>
          </cell>
        </row>
        <row r="2933">
          <cell r="C2933" t="str">
            <v>Souastre</v>
          </cell>
        </row>
        <row r="2934">
          <cell r="C2934" t="str">
            <v>Souchez</v>
          </cell>
        </row>
        <row r="2935">
          <cell r="C2935" t="str">
            <v>Surques</v>
          </cell>
        </row>
        <row r="2936">
          <cell r="C2936" t="str">
            <v>Sus-Saint-Léger</v>
          </cell>
        </row>
        <row r="2937">
          <cell r="C2937" t="str">
            <v>Tangry</v>
          </cell>
        </row>
        <row r="2938">
          <cell r="C2938" t="str">
            <v>Tardinghen</v>
          </cell>
        </row>
        <row r="2939">
          <cell r="C2939" t="str">
            <v>Teneur</v>
          </cell>
        </row>
        <row r="2940">
          <cell r="C2940" t="str">
            <v>Ternas</v>
          </cell>
        </row>
        <row r="2941">
          <cell r="C2941" t="str">
            <v>Thélus</v>
          </cell>
        </row>
        <row r="2942">
          <cell r="C2942" t="str">
            <v>Thérouanne</v>
          </cell>
        </row>
        <row r="2943">
          <cell r="C2943" t="str">
            <v>Thiembronne</v>
          </cell>
        </row>
        <row r="2944">
          <cell r="C2944" t="str">
            <v>Thièvres</v>
          </cell>
        </row>
        <row r="2945">
          <cell r="C2945" t="str">
            <v>Tigny-Noyelle</v>
          </cell>
        </row>
        <row r="2946">
          <cell r="C2946" t="str">
            <v>Tilloy-lès-Hermaville</v>
          </cell>
        </row>
        <row r="2947">
          <cell r="C2947" t="str">
            <v>Tilloy-lès-Mofflaines</v>
          </cell>
        </row>
        <row r="2948">
          <cell r="C2948" t="str">
            <v>Tilly-Capelle</v>
          </cell>
        </row>
        <row r="2949">
          <cell r="C2949" t="str">
            <v>Tilques</v>
          </cell>
        </row>
        <row r="2950">
          <cell r="C2950" t="str">
            <v>Tincques</v>
          </cell>
        </row>
        <row r="2951">
          <cell r="C2951" t="str">
            <v>Tingry</v>
          </cell>
        </row>
        <row r="2952">
          <cell r="C2952" t="str">
            <v>Tollent</v>
          </cell>
        </row>
        <row r="2953">
          <cell r="C2953" t="str">
            <v>Torcy</v>
          </cell>
        </row>
        <row r="2954">
          <cell r="C2954" t="str">
            <v>Tortefontaine</v>
          </cell>
        </row>
        <row r="2955">
          <cell r="C2955" t="str">
            <v>Tortequesne</v>
          </cell>
        </row>
        <row r="2956">
          <cell r="C2956" t="str">
            <v>Tournehem-sur-la-Hem</v>
          </cell>
        </row>
        <row r="2957">
          <cell r="C2957" t="str">
            <v>Tramecourt</v>
          </cell>
        </row>
        <row r="2958">
          <cell r="C2958" t="str">
            <v>Trescault</v>
          </cell>
        </row>
        <row r="2959">
          <cell r="C2959" t="str">
            <v>Troisvaux</v>
          </cell>
        </row>
        <row r="2960">
          <cell r="C2960" t="str">
            <v>Tubersent</v>
          </cell>
        </row>
        <row r="2961">
          <cell r="C2961" t="str">
            <v>Vacquerie-le-Boucq</v>
          </cell>
        </row>
        <row r="2962">
          <cell r="C2962" t="str">
            <v>Vacqueriette-Erquières</v>
          </cell>
        </row>
        <row r="2963">
          <cell r="C2963" t="str">
            <v>Valhuon</v>
          </cell>
        </row>
        <row r="2964">
          <cell r="C2964" t="str">
            <v>Vaudricourt</v>
          </cell>
        </row>
        <row r="2965">
          <cell r="C2965" t="str">
            <v>Vaudringhem</v>
          </cell>
        </row>
        <row r="2966">
          <cell r="C2966" t="str">
            <v>Vaulx</v>
          </cell>
        </row>
        <row r="2967">
          <cell r="C2967" t="str">
            <v>Vaulx-Vraucourt</v>
          </cell>
        </row>
        <row r="2968">
          <cell r="C2968" t="str">
            <v>Vélu</v>
          </cell>
        </row>
        <row r="2969">
          <cell r="C2969" t="str">
            <v>Vendin-lès-Béthune</v>
          </cell>
        </row>
        <row r="2970">
          <cell r="C2970" t="str">
            <v>Vendin-le-Vieil</v>
          </cell>
        </row>
        <row r="2971">
          <cell r="C2971" t="str">
            <v>Verchin</v>
          </cell>
        </row>
        <row r="2972">
          <cell r="C2972" t="str">
            <v>Verchocq</v>
          </cell>
        </row>
        <row r="2973">
          <cell r="C2973" t="str">
            <v>Verlincthun</v>
          </cell>
        </row>
        <row r="2974">
          <cell r="C2974" t="str">
            <v>Vermelles</v>
          </cell>
        </row>
        <row r="2975">
          <cell r="C2975" t="str">
            <v>Verquigneul</v>
          </cell>
        </row>
        <row r="2976">
          <cell r="C2976" t="str">
            <v>Verquin</v>
          </cell>
        </row>
        <row r="2977">
          <cell r="C2977" t="str">
            <v>Verton</v>
          </cell>
        </row>
        <row r="2978">
          <cell r="C2978" t="str">
            <v>Vieil-Hesdin</v>
          </cell>
        </row>
        <row r="2979">
          <cell r="C2979" t="str">
            <v>Vieille-Chapelle</v>
          </cell>
        </row>
        <row r="2980">
          <cell r="C2980" t="str">
            <v>Vieille-Église</v>
          </cell>
        </row>
        <row r="2981">
          <cell r="C2981" t="str">
            <v>Vieil-Moutier</v>
          </cell>
        </row>
        <row r="2982">
          <cell r="C2982" t="str">
            <v>Villers-au-Bois</v>
          </cell>
        </row>
        <row r="2983">
          <cell r="C2983" t="str">
            <v>Villers-au-Flos</v>
          </cell>
        </row>
        <row r="2984">
          <cell r="C2984" t="str">
            <v>Villers-Brûlin</v>
          </cell>
        </row>
        <row r="2985">
          <cell r="C2985" t="str">
            <v>Villers-Châtel</v>
          </cell>
        </row>
        <row r="2986">
          <cell r="C2986" t="str">
            <v>Villers-lès-Cagnicourt</v>
          </cell>
        </row>
        <row r="2987">
          <cell r="C2987" t="str">
            <v>Villers-l'Hôpital</v>
          </cell>
        </row>
        <row r="2988">
          <cell r="C2988" t="str">
            <v>Villers-Sir-Simon</v>
          </cell>
        </row>
        <row r="2989">
          <cell r="C2989" t="str">
            <v>Vimy</v>
          </cell>
        </row>
        <row r="2990">
          <cell r="C2990" t="str">
            <v>Vincly</v>
          </cell>
        </row>
        <row r="2991">
          <cell r="C2991" t="str">
            <v>Violaines</v>
          </cell>
        </row>
        <row r="2992">
          <cell r="C2992" t="str">
            <v>Vis-en-Artois</v>
          </cell>
        </row>
        <row r="2993">
          <cell r="C2993" t="str">
            <v>Vitry-en-Artois</v>
          </cell>
        </row>
        <row r="2994">
          <cell r="C2994" t="str">
            <v>Waben</v>
          </cell>
        </row>
        <row r="2995">
          <cell r="C2995" t="str">
            <v>Wacquinghen</v>
          </cell>
        </row>
        <row r="2996">
          <cell r="C2996" t="str">
            <v>Wail</v>
          </cell>
        </row>
        <row r="2997">
          <cell r="C2997" t="str">
            <v>Wailly</v>
          </cell>
        </row>
        <row r="2998">
          <cell r="C2998" t="str">
            <v>Wailly-Beaucamp</v>
          </cell>
        </row>
        <row r="2999">
          <cell r="C2999" t="str">
            <v>Wambercourt</v>
          </cell>
        </row>
        <row r="3000">
          <cell r="C3000" t="str">
            <v>Wamin</v>
          </cell>
        </row>
        <row r="3001">
          <cell r="C3001" t="str">
            <v>Wancourt</v>
          </cell>
        </row>
        <row r="3002">
          <cell r="C3002" t="str">
            <v>Wanquetin</v>
          </cell>
        </row>
        <row r="3003">
          <cell r="C3003" t="str">
            <v>Wardrecques</v>
          </cell>
        </row>
        <row r="3004">
          <cell r="C3004" t="str">
            <v>Warlencourt-Eaucourt</v>
          </cell>
        </row>
        <row r="3005">
          <cell r="C3005" t="str">
            <v>Warlincourt-lès-Pas</v>
          </cell>
        </row>
        <row r="3006">
          <cell r="C3006" t="str">
            <v>Warlus</v>
          </cell>
        </row>
        <row r="3007">
          <cell r="C3007" t="str">
            <v>Warluzel</v>
          </cell>
        </row>
        <row r="3008">
          <cell r="C3008" t="str">
            <v>Wavrans-sur-l'Aa</v>
          </cell>
        </row>
        <row r="3009">
          <cell r="C3009" t="str">
            <v>Wavrans-sur-Ternoise</v>
          </cell>
        </row>
        <row r="3010">
          <cell r="C3010" t="str">
            <v>Westrehem</v>
          </cell>
        </row>
        <row r="3011">
          <cell r="C3011" t="str">
            <v>Wicquinghem</v>
          </cell>
        </row>
        <row r="3012">
          <cell r="C3012" t="str">
            <v>Widehem</v>
          </cell>
        </row>
        <row r="3013">
          <cell r="C3013" t="str">
            <v>Wierre-au-Bois</v>
          </cell>
        </row>
        <row r="3014">
          <cell r="C3014" t="str">
            <v>Wierre-Effroy</v>
          </cell>
        </row>
        <row r="3015">
          <cell r="C3015" t="str">
            <v>Willeman</v>
          </cell>
        </row>
        <row r="3016">
          <cell r="C3016" t="str">
            <v>Willencourt</v>
          </cell>
        </row>
        <row r="3017">
          <cell r="C3017" t="str">
            <v>Willerval</v>
          </cell>
        </row>
        <row r="3018">
          <cell r="C3018" t="str">
            <v>Wimereux</v>
          </cell>
        </row>
        <row r="3019">
          <cell r="C3019" t="str">
            <v>Wimille</v>
          </cell>
        </row>
        <row r="3020">
          <cell r="C3020" t="str">
            <v>Wingles</v>
          </cell>
        </row>
        <row r="3021">
          <cell r="C3021" t="str">
            <v>Wirwignes</v>
          </cell>
        </row>
        <row r="3022">
          <cell r="C3022" t="str">
            <v>Wismes</v>
          </cell>
        </row>
        <row r="3023">
          <cell r="C3023" t="str">
            <v>Wisques</v>
          </cell>
        </row>
        <row r="3024">
          <cell r="C3024" t="str">
            <v>Wissant</v>
          </cell>
        </row>
        <row r="3025">
          <cell r="C3025" t="str">
            <v>Witternesse</v>
          </cell>
        </row>
        <row r="3026">
          <cell r="C3026" t="str">
            <v>Wittes</v>
          </cell>
        </row>
        <row r="3027">
          <cell r="C3027" t="str">
            <v>Wizernes</v>
          </cell>
        </row>
        <row r="3028">
          <cell r="C3028" t="str">
            <v>Ytres</v>
          </cell>
        </row>
        <row r="3029">
          <cell r="C3029" t="str">
            <v>Zoteux</v>
          </cell>
        </row>
        <row r="3030">
          <cell r="C3030" t="str">
            <v>Zouafques</v>
          </cell>
        </row>
        <row r="3031">
          <cell r="C3031" t="str">
            <v>Zudausques</v>
          </cell>
        </row>
        <row r="3032">
          <cell r="C3032" t="str">
            <v>Zutkerque</v>
          </cell>
        </row>
        <row r="3033">
          <cell r="C3033" t="str">
            <v>Abbeville</v>
          </cell>
        </row>
        <row r="3034">
          <cell r="C3034" t="str">
            <v>Ablaincourt-Pressoir</v>
          </cell>
        </row>
        <row r="3035">
          <cell r="C3035" t="str">
            <v>Acheux-en-Amiénois</v>
          </cell>
        </row>
        <row r="3036">
          <cell r="C3036" t="str">
            <v>Acheux-en-Vimeu</v>
          </cell>
        </row>
        <row r="3037">
          <cell r="C3037" t="str">
            <v>Agenville</v>
          </cell>
        </row>
        <row r="3038">
          <cell r="C3038" t="str">
            <v>Agenvillers</v>
          </cell>
        </row>
        <row r="3039">
          <cell r="C3039" t="str">
            <v>Aigneville</v>
          </cell>
        </row>
        <row r="3040">
          <cell r="C3040" t="str">
            <v>Ailly-le-Haut-Clocher</v>
          </cell>
        </row>
        <row r="3041">
          <cell r="C3041" t="str">
            <v>Ailly-sur-Noye</v>
          </cell>
        </row>
        <row r="3042">
          <cell r="C3042" t="str">
            <v>Ailly-sur-Somme</v>
          </cell>
        </row>
        <row r="3043">
          <cell r="C3043" t="str">
            <v>Airaines</v>
          </cell>
        </row>
        <row r="3044">
          <cell r="C3044" t="str">
            <v>Aizecourt-le-Bas</v>
          </cell>
        </row>
        <row r="3045">
          <cell r="C3045" t="str">
            <v>Aizecourt-le-Haut</v>
          </cell>
        </row>
        <row r="3046">
          <cell r="C3046" t="str">
            <v>Albert</v>
          </cell>
        </row>
        <row r="3047">
          <cell r="C3047" t="str">
            <v>Allaines</v>
          </cell>
        </row>
        <row r="3048">
          <cell r="C3048" t="str">
            <v>Allenay</v>
          </cell>
        </row>
        <row r="3049">
          <cell r="C3049" t="str">
            <v>Allery</v>
          </cell>
        </row>
        <row r="3050">
          <cell r="C3050" t="str">
            <v>Allonville</v>
          </cell>
        </row>
        <row r="3051">
          <cell r="C3051" t="str">
            <v>Amiens</v>
          </cell>
        </row>
        <row r="3052">
          <cell r="C3052" t="str">
            <v>Andainville</v>
          </cell>
        </row>
        <row r="3053">
          <cell r="C3053" t="str">
            <v>Andechy</v>
          </cell>
        </row>
        <row r="3054">
          <cell r="C3054" t="str">
            <v>Argoeuves</v>
          </cell>
        </row>
        <row r="3055">
          <cell r="C3055" t="str">
            <v>Argoules</v>
          </cell>
        </row>
        <row r="3056">
          <cell r="C3056" t="str">
            <v>Arguel</v>
          </cell>
        </row>
        <row r="3057">
          <cell r="C3057" t="str">
            <v>Armancourt</v>
          </cell>
        </row>
        <row r="3058">
          <cell r="C3058" t="str">
            <v>Arquèves</v>
          </cell>
        </row>
        <row r="3059">
          <cell r="C3059" t="str">
            <v>Arrest</v>
          </cell>
        </row>
        <row r="3060">
          <cell r="C3060" t="str">
            <v>Arry</v>
          </cell>
        </row>
        <row r="3061">
          <cell r="C3061" t="str">
            <v>Arvillers</v>
          </cell>
        </row>
        <row r="3062">
          <cell r="C3062" t="str">
            <v>Assainvillers</v>
          </cell>
        </row>
        <row r="3063">
          <cell r="C3063" t="str">
            <v>Assevillers</v>
          </cell>
        </row>
        <row r="3064">
          <cell r="C3064" t="str">
            <v>Athies</v>
          </cell>
        </row>
        <row r="3065">
          <cell r="C3065" t="str">
            <v>Aubercourt</v>
          </cell>
        </row>
        <row r="3066">
          <cell r="C3066" t="str">
            <v>Aubigny</v>
          </cell>
        </row>
        <row r="3067">
          <cell r="C3067" t="str">
            <v>Aubvillers</v>
          </cell>
        </row>
        <row r="3068">
          <cell r="C3068" t="str">
            <v>Auchonvillers</v>
          </cell>
        </row>
        <row r="3069">
          <cell r="C3069" t="str">
            <v>Ault</v>
          </cell>
        </row>
        <row r="3070">
          <cell r="C3070" t="str">
            <v>Aumâtre</v>
          </cell>
        </row>
        <row r="3071">
          <cell r="C3071" t="str">
            <v>Aumont</v>
          </cell>
        </row>
        <row r="3072">
          <cell r="C3072" t="str">
            <v>Autheux</v>
          </cell>
        </row>
        <row r="3073">
          <cell r="C3073" t="str">
            <v>Authie</v>
          </cell>
        </row>
        <row r="3074">
          <cell r="C3074" t="str">
            <v>Authieule</v>
          </cell>
        </row>
        <row r="3075">
          <cell r="C3075" t="str">
            <v>Authuille</v>
          </cell>
        </row>
        <row r="3076">
          <cell r="C3076" t="str">
            <v>Avelesges</v>
          </cell>
        </row>
        <row r="3077">
          <cell r="C3077" t="str">
            <v>Aveluy</v>
          </cell>
        </row>
        <row r="3078">
          <cell r="C3078" t="str">
            <v>Avesnes-Chaussoy</v>
          </cell>
        </row>
        <row r="3079">
          <cell r="C3079" t="str">
            <v>Ayencourt</v>
          </cell>
        </row>
        <row r="3080">
          <cell r="C3080" t="str">
            <v>Bacouel-sur-Selle</v>
          </cell>
        </row>
        <row r="3081">
          <cell r="C3081" t="str">
            <v>Bailleul</v>
          </cell>
        </row>
        <row r="3082">
          <cell r="C3082" t="str">
            <v>Baizieux</v>
          </cell>
        </row>
        <row r="3083">
          <cell r="C3083" t="str">
            <v>Balâtre</v>
          </cell>
        </row>
        <row r="3084">
          <cell r="C3084" t="str">
            <v>Barleux</v>
          </cell>
        </row>
        <row r="3085">
          <cell r="C3085" t="str">
            <v>Barly</v>
          </cell>
        </row>
        <row r="3086">
          <cell r="C3086" t="str">
            <v>Bavelincourt</v>
          </cell>
        </row>
        <row r="3087">
          <cell r="C3087" t="str">
            <v>Bayencourt</v>
          </cell>
        </row>
        <row r="3088">
          <cell r="C3088" t="str">
            <v>Bayonvillers</v>
          </cell>
        </row>
        <row r="3089">
          <cell r="C3089" t="str">
            <v>Bazentin</v>
          </cell>
        </row>
        <row r="3090">
          <cell r="C3090" t="str">
            <v>Béalcourt</v>
          </cell>
        </row>
        <row r="3091">
          <cell r="C3091" t="str">
            <v>Beaucamps-le-Jeune</v>
          </cell>
        </row>
        <row r="3092">
          <cell r="C3092" t="str">
            <v>Beaucamps-le-Vieux</v>
          </cell>
        </row>
        <row r="3093">
          <cell r="C3093" t="str">
            <v>Beauchamps</v>
          </cell>
        </row>
        <row r="3094">
          <cell r="C3094" t="str">
            <v>Beaucourt-en-Santerre</v>
          </cell>
        </row>
        <row r="3095">
          <cell r="C3095" t="str">
            <v>Beaucourt-sur-l'Ancre</v>
          </cell>
        </row>
        <row r="3096">
          <cell r="C3096" t="str">
            <v>Beaucourt-sur-l'Hallue</v>
          </cell>
        </row>
        <row r="3097">
          <cell r="C3097" t="str">
            <v>Beaufort-en-Santerre</v>
          </cell>
        </row>
        <row r="3098">
          <cell r="C3098" t="str">
            <v>Beaumetz</v>
          </cell>
        </row>
        <row r="3099">
          <cell r="C3099" t="str">
            <v>Beaumont-Hamel</v>
          </cell>
        </row>
        <row r="3100">
          <cell r="C3100" t="str">
            <v>Beauquesne</v>
          </cell>
        </row>
        <row r="3101">
          <cell r="C3101" t="str">
            <v>Beauval</v>
          </cell>
        </row>
        <row r="3102">
          <cell r="C3102" t="str">
            <v>Bécordel-Bécourt</v>
          </cell>
        </row>
        <row r="3103">
          <cell r="C3103" t="str">
            <v>Becquigny</v>
          </cell>
        </row>
        <row r="3104">
          <cell r="C3104" t="str">
            <v>Béhen</v>
          </cell>
        </row>
        <row r="3105">
          <cell r="C3105" t="str">
            <v>Béhencourt</v>
          </cell>
        </row>
        <row r="3106">
          <cell r="C3106" t="str">
            <v>Bellancourt</v>
          </cell>
        </row>
        <row r="3107">
          <cell r="C3107" t="str">
            <v>Belleuse</v>
          </cell>
        </row>
        <row r="3108">
          <cell r="C3108" t="str">
            <v>Belloy-en-Santerre</v>
          </cell>
        </row>
        <row r="3109">
          <cell r="C3109" t="str">
            <v>Belloy-Saint-Léonard</v>
          </cell>
        </row>
        <row r="3110">
          <cell r="C3110" t="str">
            <v>Belloy-sur-Somme</v>
          </cell>
        </row>
        <row r="3111">
          <cell r="C3111" t="str">
            <v>Bergicourt</v>
          </cell>
        </row>
        <row r="3112">
          <cell r="C3112" t="str">
            <v>Bermesnil</v>
          </cell>
        </row>
        <row r="3113">
          <cell r="C3113" t="str">
            <v>Bernâtre</v>
          </cell>
        </row>
        <row r="3114">
          <cell r="C3114" t="str">
            <v>Bernaville</v>
          </cell>
        </row>
        <row r="3115">
          <cell r="C3115" t="str">
            <v>Bernay-en-Ponthieu</v>
          </cell>
        </row>
        <row r="3116">
          <cell r="C3116" t="str">
            <v>Bernes</v>
          </cell>
        </row>
        <row r="3117">
          <cell r="C3117" t="str">
            <v>Berneuil</v>
          </cell>
        </row>
        <row r="3118">
          <cell r="C3118" t="str">
            <v>Berny-en-Santerre</v>
          </cell>
        </row>
        <row r="3119">
          <cell r="C3119" t="str">
            <v>Bertangles</v>
          </cell>
        </row>
        <row r="3120">
          <cell r="C3120" t="str">
            <v>Berteaucourt-les-Dames</v>
          </cell>
        </row>
        <row r="3121">
          <cell r="C3121" t="str">
            <v>Berteaucourt-lès-Thennes</v>
          </cell>
        </row>
        <row r="3122">
          <cell r="C3122" t="str">
            <v>Bertrancourt</v>
          </cell>
        </row>
        <row r="3123">
          <cell r="C3123" t="str">
            <v>Béthencourt-sur-Mer</v>
          </cell>
        </row>
        <row r="3124">
          <cell r="C3124" t="str">
            <v>Béthencourt-sur-Somme</v>
          </cell>
        </row>
        <row r="3125">
          <cell r="C3125" t="str">
            <v>Bettembos</v>
          </cell>
        </row>
        <row r="3126">
          <cell r="C3126" t="str">
            <v>Bettencourt-Rivière</v>
          </cell>
        </row>
        <row r="3127">
          <cell r="C3127" t="str">
            <v>Bettencourt-Saint-Ouen</v>
          </cell>
        </row>
        <row r="3128">
          <cell r="C3128" t="str">
            <v>Beuvraignes</v>
          </cell>
        </row>
        <row r="3129">
          <cell r="C3129" t="str">
            <v>Biaches</v>
          </cell>
        </row>
        <row r="3130">
          <cell r="C3130" t="str">
            <v>Biarre</v>
          </cell>
        </row>
        <row r="3131">
          <cell r="C3131" t="str">
            <v>Biencourt</v>
          </cell>
        </row>
        <row r="3132">
          <cell r="C3132" t="str">
            <v>Billancourt</v>
          </cell>
        </row>
        <row r="3133">
          <cell r="C3133" t="str">
            <v>Blangy-sous-Poix</v>
          </cell>
        </row>
        <row r="3134">
          <cell r="C3134" t="str">
            <v>Blangy-Tronville</v>
          </cell>
        </row>
        <row r="3135">
          <cell r="C3135" t="str">
            <v>Boisbergues</v>
          </cell>
        </row>
        <row r="3136">
          <cell r="C3136" t="str">
            <v>Boismont</v>
          </cell>
        </row>
        <row r="3137">
          <cell r="C3137" t="str">
            <v>Bonnay</v>
          </cell>
        </row>
        <row r="3138">
          <cell r="C3138" t="str">
            <v>Bonneville</v>
          </cell>
        </row>
        <row r="3139">
          <cell r="C3139" t="str">
            <v>Bosquel</v>
          </cell>
        </row>
        <row r="3140">
          <cell r="C3140" t="str">
            <v>Bouchavesnes-Bergen</v>
          </cell>
        </row>
        <row r="3141">
          <cell r="C3141" t="str">
            <v>Bouchoir</v>
          </cell>
        </row>
        <row r="3142">
          <cell r="C3142" t="str">
            <v>Bouchon</v>
          </cell>
        </row>
        <row r="3143">
          <cell r="C3143" t="str">
            <v>Boufflers</v>
          </cell>
        </row>
        <row r="3144">
          <cell r="C3144" t="str">
            <v>Bougainville</v>
          </cell>
        </row>
        <row r="3145">
          <cell r="C3145" t="str">
            <v>Bouillancourt-en-Séry</v>
          </cell>
        </row>
        <row r="3146">
          <cell r="C3146" t="str">
            <v>Bouillancourt-la-Bataille</v>
          </cell>
        </row>
        <row r="3147">
          <cell r="C3147" t="str">
            <v>Bouquemaison</v>
          </cell>
        </row>
        <row r="3148">
          <cell r="C3148" t="str">
            <v>Bourdon</v>
          </cell>
        </row>
        <row r="3149">
          <cell r="C3149" t="str">
            <v>Bourseville</v>
          </cell>
        </row>
        <row r="3150">
          <cell r="C3150" t="str">
            <v>Boussicourt</v>
          </cell>
        </row>
        <row r="3151">
          <cell r="C3151" t="str">
            <v>Bouttencourt</v>
          </cell>
        </row>
        <row r="3152">
          <cell r="C3152" t="str">
            <v>Bouvaincourt-sur-Bresle</v>
          </cell>
        </row>
        <row r="3153">
          <cell r="C3153" t="str">
            <v>Bouvincourt-en-Vermandois</v>
          </cell>
        </row>
        <row r="3154">
          <cell r="C3154" t="str">
            <v>Bouzincourt</v>
          </cell>
        </row>
        <row r="3155">
          <cell r="C3155" t="str">
            <v>Bovelles</v>
          </cell>
        </row>
        <row r="3156">
          <cell r="C3156" t="str">
            <v>Boves</v>
          </cell>
        </row>
        <row r="3157">
          <cell r="C3157" t="str">
            <v>Braches</v>
          </cell>
        </row>
        <row r="3158">
          <cell r="C3158" t="str">
            <v>Brailly-Cornehotte</v>
          </cell>
        </row>
        <row r="3159">
          <cell r="C3159" t="str">
            <v>Brassy</v>
          </cell>
        </row>
        <row r="3160">
          <cell r="C3160" t="str">
            <v>Bray-lès-Mareuil</v>
          </cell>
        </row>
        <row r="3161">
          <cell r="C3161" t="str">
            <v>Bray-sur-Somme</v>
          </cell>
        </row>
        <row r="3162">
          <cell r="C3162" t="str">
            <v>Breilly</v>
          </cell>
        </row>
        <row r="3163">
          <cell r="C3163" t="str">
            <v>Bresle</v>
          </cell>
        </row>
        <row r="3164">
          <cell r="C3164" t="str">
            <v>Breuil</v>
          </cell>
        </row>
        <row r="3165">
          <cell r="C3165" t="str">
            <v>Brévillers</v>
          </cell>
        </row>
        <row r="3166">
          <cell r="C3166" t="str">
            <v>Brie</v>
          </cell>
        </row>
        <row r="3167">
          <cell r="C3167" t="str">
            <v>Briquemesnil-Floxicourt</v>
          </cell>
        </row>
        <row r="3168">
          <cell r="C3168" t="str">
            <v>Brocourt</v>
          </cell>
        </row>
        <row r="3169">
          <cell r="C3169" t="str">
            <v>Brouchy</v>
          </cell>
        </row>
        <row r="3170">
          <cell r="C3170" t="str">
            <v>Brucamps</v>
          </cell>
        </row>
        <row r="3171">
          <cell r="C3171" t="str">
            <v>Brutelles</v>
          </cell>
        </row>
        <row r="3172">
          <cell r="C3172" t="str">
            <v>Buigny-l'Abbé</v>
          </cell>
        </row>
        <row r="3173">
          <cell r="C3173" t="str">
            <v>Buigny-lès-Gamaches</v>
          </cell>
        </row>
        <row r="3174">
          <cell r="C3174" t="str">
            <v>Buigny-Saint-Maclou</v>
          </cell>
        </row>
        <row r="3175">
          <cell r="C3175" t="str">
            <v>Buire-Courcelles</v>
          </cell>
        </row>
        <row r="3176">
          <cell r="C3176" t="str">
            <v>Buire-sur-l'Ancre</v>
          </cell>
        </row>
        <row r="3177">
          <cell r="C3177" t="str">
            <v>Bus-la-Mésière</v>
          </cell>
        </row>
        <row r="3178">
          <cell r="C3178" t="str">
            <v>Bus-lès-Artois</v>
          </cell>
        </row>
        <row r="3179">
          <cell r="C3179" t="str">
            <v>Bussu</v>
          </cell>
        </row>
        <row r="3180">
          <cell r="C3180" t="str">
            <v>Bussus-Bussuel</v>
          </cell>
        </row>
        <row r="3181">
          <cell r="C3181" t="str">
            <v>Bussy-lès-Daours</v>
          </cell>
        </row>
        <row r="3182">
          <cell r="C3182" t="str">
            <v>Bussy-lès-Poix</v>
          </cell>
        </row>
        <row r="3183">
          <cell r="C3183" t="str">
            <v>Buverchy</v>
          </cell>
        </row>
        <row r="3184">
          <cell r="C3184" t="str">
            <v>Cachy</v>
          </cell>
        </row>
        <row r="3185">
          <cell r="C3185" t="str">
            <v>Cagny</v>
          </cell>
        </row>
        <row r="3186">
          <cell r="C3186" t="str">
            <v>Cahon</v>
          </cell>
        </row>
        <row r="3187">
          <cell r="C3187" t="str">
            <v>Caix</v>
          </cell>
        </row>
        <row r="3188">
          <cell r="C3188" t="str">
            <v>Cambron</v>
          </cell>
        </row>
        <row r="3189">
          <cell r="C3189" t="str">
            <v>Camon</v>
          </cell>
        </row>
        <row r="3190">
          <cell r="C3190" t="str">
            <v>Camps-en-Amiénois</v>
          </cell>
        </row>
        <row r="3191">
          <cell r="C3191" t="str">
            <v>Canaples</v>
          </cell>
        </row>
        <row r="3192">
          <cell r="C3192" t="str">
            <v>Canchy</v>
          </cell>
        </row>
        <row r="3193">
          <cell r="C3193" t="str">
            <v>Candas</v>
          </cell>
        </row>
        <row r="3194">
          <cell r="C3194" t="str">
            <v>Cannessières</v>
          </cell>
        </row>
        <row r="3195">
          <cell r="C3195" t="str">
            <v>Cantigny</v>
          </cell>
        </row>
        <row r="3196">
          <cell r="C3196" t="str">
            <v>Caours</v>
          </cell>
        </row>
        <row r="3197">
          <cell r="C3197" t="str">
            <v>Cappy</v>
          </cell>
        </row>
        <row r="3198">
          <cell r="C3198" t="str">
            <v>Cardonnette</v>
          </cell>
        </row>
        <row r="3199">
          <cell r="C3199" t="str">
            <v>Carnoy</v>
          </cell>
        </row>
        <row r="3200">
          <cell r="C3200" t="str">
            <v>Carrépuis</v>
          </cell>
        </row>
        <row r="3201">
          <cell r="C3201" t="str">
            <v>Cartigny</v>
          </cell>
        </row>
        <row r="3202">
          <cell r="C3202" t="str">
            <v>Caulières</v>
          </cell>
        </row>
        <row r="3203">
          <cell r="C3203" t="str">
            <v>Cavillon</v>
          </cell>
        </row>
        <row r="3204">
          <cell r="C3204" t="str">
            <v>Cayeux-en-Santerre</v>
          </cell>
        </row>
        <row r="3205">
          <cell r="C3205" t="str">
            <v>Cayeux-sur-Mer</v>
          </cell>
        </row>
        <row r="3206">
          <cell r="C3206" t="str">
            <v>Cerisy</v>
          </cell>
        </row>
        <row r="3207">
          <cell r="C3207" t="str">
            <v>Cerisy-Buleux</v>
          </cell>
        </row>
        <row r="3208">
          <cell r="C3208" t="str">
            <v>Champien</v>
          </cell>
        </row>
        <row r="3209">
          <cell r="C3209" t="str">
            <v>Chaulnes</v>
          </cell>
        </row>
        <row r="3210">
          <cell r="C3210" t="str">
            <v>Chaussoy-Epagny</v>
          </cell>
        </row>
        <row r="3211">
          <cell r="C3211" t="str">
            <v>Chépy</v>
          </cell>
        </row>
        <row r="3212">
          <cell r="C3212" t="str">
            <v>Chilly</v>
          </cell>
        </row>
        <row r="3213">
          <cell r="C3213" t="str">
            <v>Chipilly</v>
          </cell>
        </row>
        <row r="3214">
          <cell r="C3214" t="str">
            <v>Chirmont</v>
          </cell>
        </row>
        <row r="3215">
          <cell r="C3215" t="str">
            <v>Chuignes</v>
          </cell>
        </row>
        <row r="3216">
          <cell r="C3216" t="str">
            <v>Chuignolles</v>
          </cell>
        </row>
        <row r="3217">
          <cell r="C3217" t="str">
            <v>Citerne</v>
          </cell>
        </row>
        <row r="3218">
          <cell r="C3218" t="str">
            <v>Cizancourt</v>
          </cell>
        </row>
        <row r="3219">
          <cell r="C3219" t="str">
            <v>Clairy-Saulchoix</v>
          </cell>
        </row>
        <row r="3220">
          <cell r="C3220" t="str">
            <v>Cléry-sur-Somme</v>
          </cell>
        </row>
        <row r="3221">
          <cell r="C3221" t="str">
            <v>Cocquerel</v>
          </cell>
        </row>
        <row r="3222">
          <cell r="C3222" t="str">
            <v>Coigneux</v>
          </cell>
        </row>
        <row r="3223">
          <cell r="C3223" t="str">
            <v>Coisy</v>
          </cell>
        </row>
        <row r="3224">
          <cell r="C3224" t="str">
            <v>Colincamps</v>
          </cell>
        </row>
        <row r="3225">
          <cell r="C3225" t="str">
            <v>Combles</v>
          </cell>
        </row>
        <row r="3226">
          <cell r="C3226" t="str">
            <v>Condé-Folie</v>
          </cell>
        </row>
        <row r="3227">
          <cell r="C3227" t="str">
            <v>Contalmaison</v>
          </cell>
        </row>
        <row r="3228">
          <cell r="C3228" t="str">
            <v>Contay</v>
          </cell>
        </row>
        <row r="3229">
          <cell r="C3229" t="str">
            <v>Conteville</v>
          </cell>
        </row>
        <row r="3230">
          <cell r="C3230" t="str">
            <v>Contoire</v>
          </cell>
        </row>
        <row r="3231">
          <cell r="C3231" t="str">
            <v>Contre</v>
          </cell>
        </row>
        <row r="3232">
          <cell r="C3232" t="str">
            <v>Conty</v>
          </cell>
        </row>
        <row r="3233">
          <cell r="C3233" t="str">
            <v>Corbie</v>
          </cell>
        </row>
        <row r="3234">
          <cell r="C3234" t="str">
            <v>Cottenchy</v>
          </cell>
        </row>
        <row r="3235">
          <cell r="C3235" t="str">
            <v>Coullemelle</v>
          </cell>
        </row>
        <row r="3236">
          <cell r="C3236" t="str">
            <v>Coulonvillers</v>
          </cell>
        </row>
        <row r="3237">
          <cell r="C3237" t="str">
            <v>Courcelette</v>
          </cell>
        </row>
        <row r="3238">
          <cell r="C3238" t="str">
            <v>Courcelles-au-Bois</v>
          </cell>
        </row>
        <row r="3239">
          <cell r="C3239" t="str">
            <v>Courcelles-sous-Moyencourt</v>
          </cell>
        </row>
        <row r="3240">
          <cell r="C3240" t="str">
            <v>Courcelles-sous-Thoix</v>
          </cell>
        </row>
        <row r="3241">
          <cell r="C3241" t="str">
            <v>Courtemanche</v>
          </cell>
        </row>
        <row r="3242">
          <cell r="C3242" t="str">
            <v>Cramont</v>
          </cell>
        </row>
        <row r="3243">
          <cell r="C3243" t="str">
            <v>Crécy-en-Ponthieu</v>
          </cell>
        </row>
        <row r="3244">
          <cell r="C3244" t="str">
            <v>Crémery</v>
          </cell>
        </row>
        <row r="3245">
          <cell r="C3245" t="str">
            <v>Cressy-Omencourt</v>
          </cell>
        </row>
        <row r="3246">
          <cell r="C3246" t="str">
            <v>Creuse</v>
          </cell>
        </row>
        <row r="3247">
          <cell r="C3247" t="str">
            <v>Croix-Moligneaux</v>
          </cell>
        </row>
        <row r="3248">
          <cell r="C3248" t="str">
            <v>Croixrault</v>
          </cell>
        </row>
        <row r="3249">
          <cell r="C3249" t="str">
            <v>Crouy-Saint-Pierre</v>
          </cell>
        </row>
        <row r="3250">
          <cell r="C3250" t="str">
            <v>Curchy</v>
          </cell>
        </row>
        <row r="3251">
          <cell r="C3251" t="str">
            <v>Curlu</v>
          </cell>
        </row>
        <row r="3252">
          <cell r="C3252" t="str">
            <v>Damery</v>
          </cell>
        </row>
        <row r="3253">
          <cell r="C3253" t="str">
            <v>Dancourt-Popincourt</v>
          </cell>
        </row>
        <row r="3254">
          <cell r="C3254" t="str">
            <v>Daours</v>
          </cell>
        </row>
        <row r="3255">
          <cell r="C3255" t="str">
            <v>Dargnies</v>
          </cell>
        </row>
        <row r="3256">
          <cell r="C3256" t="str">
            <v>Davenescourt</v>
          </cell>
        </row>
        <row r="3257">
          <cell r="C3257" t="str">
            <v>Démuin</v>
          </cell>
        </row>
        <row r="3258">
          <cell r="C3258" t="str">
            <v>Dernancourt</v>
          </cell>
        </row>
        <row r="3259">
          <cell r="C3259" t="str">
            <v>Devise</v>
          </cell>
        </row>
        <row r="3260">
          <cell r="C3260" t="str">
            <v>Doingt</v>
          </cell>
        </row>
        <row r="3261">
          <cell r="C3261" t="str">
            <v>Domart-en-Ponthieu</v>
          </cell>
        </row>
        <row r="3262">
          <cell r="C3262" t="str">
            <v>Domart-sur-la-Luce</v>
          </cell>
        </row>
        <row r="3263">
          <cell r="C3263" t="str">
            <v>Domesmont</v>
          </cell>
        </row>
        <row r="3264">
          <cell r="C3264" t="str">
            <v>Dominois</v>
          </cell>
        </row>
        <row r="3265">
          <cell r="C3265" t="str">
            <v>Domléger-Longvillers</v>
          </cell>
        </row>
        <row r="3266">
          <cell r="C3266" t="str">
            <v>Dommartin</v>
          </cell>
        </row>
        <row r="3267">
          <cell r="C3267" t="str">
            <v>Dompierre-Becquincourt</v>
          </cell>
        </row>
        <row r="3268">
          <cell r="C3268" t="str">
            <v>Dompierre-sur-Authie</v>
          </cell>
        </row>
        <row r="3269">
          <cell r="C3269" t="str">
            <v>Domqueur</v>
          </cell>
        </row>
        <row r="3270">
          <cell r="C3270" t="str">
            <v>Domvast</v>
          </cell>
        </row>
        <row r="3271">
          <cell r="C3271" t="str">
            <v>Doudelainville</v>
          </cell>
        </row>
        <row r="3272">
          <cell r="C3272" t="str">
            <v>Douilly</v>
          </cell>
        </row>
        <row r="3273">
          <cell r="C3273" t="str">
            <v>Doullens</v>
          </cell>
        </row>
        <row r="3274">
          <cell r="C3274" t="str">
            <v>Dreuil-lès-Amiens</v>
          </cell>
        </row>
        <row r="3275">
          <cell r="C3275" t="str">
            <v>Driencourt</v>
          </cell>
        </row>
        <row r="3276">
          <cell r="C3276" t="str">
            <v>Dromesnil</v>
          </cell>
        </row>
        <row r="3277">
          <cell r="C3277" t="str">
            <v>Drucat</v>
          </cell>
        </row>
        <row r="3278">
          <cell r="C3278" t="str">
            <v>Dury</v>
          </cell>
        </row>
        <row r="3279">
          <cell r="C3279" t="str">
            <v>Eaucourt-sur-Somme</v>
          </cell>
        </row>
        <row r="3280">
          <cell r="C3280" t="str">
            <v>Éclusier-Vaux</v>
          </cell>
        </row>
        <row r="3281">
          <cell r="C3281" t="str">
            <v>Embreville</v>
          </cell>
        </row>
        <row r="3282">
          <cell r="C3282" t="str">
            <v>Englebelmer</v>
          </cell>
        </row>
        <row r="3283">
          <cell r="C3283" t="str">
            <v>Ennemain</v>
          </cell>
        </row>
        <row r="3284">
          <cell r="C3284" t="str">
            <v>Épagne-Épagnette</v>
          </cell>
        </row>
        <row r="3285">
          <cell r="C3285" t="str">
            <v>Épaumesnil</v>
          </cell>
        </row>
        <row r="3286">
          <cell r="C3286" t="str">
            <v>Épécamps</v>
          </cell>
        </row>
        <row r="3287">
          <cell r="C3287" t="str">
            <v>Épehy</v>
          </cell>
        </row>
        <row r="3288">
          <cell r="C3288" t="str">
            <v>Épénancourt</v>
          </cell>
        </row>
        <row r="3289">
          <cell r="C3289" t="str">
            <v>Éplessier</v>
          </cell>
        </row>
        <row r="3290">
          <cell r="C3290" t="str">
            <v>Eppeville</v>
          </cell>
        </row>
        <row r="3291">
          <cell r="C3291" t="str">
            <v>Équancourt</v>
          </cell>
        </row>
        <row r="3292">
          <cell r="C3292" t="str">
            <v>Équennes-Éramecourt</v>
          </cell>
        </row>
        <row r="3293">
          <cell r="C3293" t="str">
            <v>Erches</v>
          </cell>
        </row>
        <row r="3294">
          <cell r="C3294" t="str">
            <v>Ercheu</v>
          </cell>
        </row>
        <row r="3295">
          <cell r="C3295" t="str">
            <v>Ercourt</v>
          </cell>
        </row>
        <row r="3296">
          <cell r="C3296" t="str">
            <v>Ergnies</v>
          </cell>
        </row>
        <row r="3297">
          <cell r="C3297" t="str">
            <v>Érondelle</v>
          </cell>
        </row>
        <row r="3298">
          <cell r="C3298" t="str">
            <v>Esclainvillers</v>
          </cell>
        </row>
        <row r="3299">
          <cell r="C3299" t="str">
            <v>Esmery-Hallon</v>
          </cell>
        </row>
        <row r="3300">
          <cell r="C3300" t="str">
            <v>Essertaux</v>
          </cell>
        </row>
        <row r="3301">
          <cell r="C3301" t="str">
            <v>Estréboeuf</v>
          </cell>
        </row>
        <row r="3302">
          <cell r="C3302" t="str">
            <v>Estrées-Deniécourt</v>
          </cell>
        </row>
        <row r="3303">
          <cell r="C3303" t="str">
            <v>Estrées-lès-Crécy</v>
          </cell>
        </row>
        <row r="3304">
          <cell r="C3304" t="str">
            <v>Estrées-Mons</v>
          </cell>
        </row>
        <row r="3305">
          <cell r="C3305" t="str">
            <v>Estrées-sur-Noye</v>
          </cell>
        </row>
        <row r="3306">
          <cell r="C3306" t="str">
            <v>Étalon</v>
          </cell>
        </row>
        <row r="3307">
          <cell r="C3307" t="str">
            <v>Ételfay</v>
          </cell>
        </row>
        <row r="3308">
          <cell r="C3308" t="str">
            <v>Éterpigny</v>
          </cell>
        </row>
        <row r="3309">
          <cell r="C3309" t="str">
            <v>Étinehem-Méricourt</v>
          </cell>
        </row>
        <row r="3310">
          <cell r="C3310" t="str">
            <v>Étréjust</v>
          </cell>
        </row>
        <row r="3311">
          <cell r="C3311" t="str">
            <v>Étricourt-Manancourt</v>
          </cell>
        </row>
        <row r="3312">
          <cell r="C3312" t="str">
            <v>Falvy</v>
          </cell>
        </row>
        <row r="3313">
          <cell r="C3313" t="str">
            <v>Famechon</v>
          </cell>
        </row>
        <row r="3314">
          <cell r="C3314" t="str">
            <v>Faverolles</v>
          </cell>
        </row>
        <row r="3315">
          <cell r="C3315" t="str">
            <v>Favières</v>
          </cell>
        </row>
        <row r="3316">
          <cell r="C3316" t="str">
            <v>Fay</v>
          </cell>
        </row>
        <row r="3317">
          <cell r="C3317" t="str">
            <v>Ferrières</v>
          </cell>
        </row>
        <row r="3318">
          <cell r="C3318" t="str">
            <v>Fescamps</v>
          </cell>
        </row>
        <row r="3319">
          <cell r="C3319" t="str">
            <v>Feuillères</v>
          </cell>
        </row>
        <row r="3320">
          <cell r="C3320" t="str">
            <v>Feuquières-en-Vimeu</v>
          </cell>
        </row>
        <row r="3321">
          <cell r="C3321" t="str">
            <v>Fieffes-Montrelet</v>
          </cell>
        </row>
        <row r="3322">
          <cell r="C3322" t="str">
            <v>Fienvillers</v>
          </cell>
        </row>
        <row r="3323">
          <cell r="C3323" t="str">
            <v>Fignières</v>
          </cell>
        </row>
        <row r="3324">
          <cell r="C3324" t="str">
            <v>Fins</v>
          </cell>
        </row>
        <row r="3325">
          <cell r="C3325" t="str">
            <v>Flaucourt</v>
          </cell>
        </row>
        <row r="3326">
          <cell r="C3326" t="str">
            <v>Flers</v>
          </cell>
        </row>
        <row r="3327">
          <cell r="C3327" t="str">
            <v>Flers-sur-Noye</v>
          </cell>
        </row>
        <row r="3328">
          <cell r="C3328" t="str">
            <v>Flesselles</v>
          </cell>
        </row>
        <row r="3329">
          <cell r="C3329" t="str">
            <v>Fleury</v>
          </cell>
        </row>
        <row r="3330">
          <cell r="C3330" t="str">
            <v>Flixecourt</v>
          </cell>
        </row>
        <row r="3331">
          <cell r="C3331" t="str">
            <v>Fluy</v>
          </cell>
        </row>
        <row r="3332">
          <cell r="C3332" t="str">
            <v>Folies</v>
          </cell>
        </row>
        <row r="3333">
          <cell r="C3333" t="str">
            <v>Folleville</v>
          </cell>
        </row>
        <row r="3334">
          <cell r="C3334" t="str">
            <v>Fonches-Fonchette</v>
          </cell>
        </row>
        <row r="3335">
          <cell r="C3335" t="str">
            <v>Fontaine-lès-Cappy</v>
          </cell>
        </row>
        <row r="3336">
          <cell r="C3336" t="str">
            <v>Fontaine-le-Sec</v>
          </cell>
        </row>
        <row r="3337">
          <cell r="C3337" t="str">
            <v>Fontaine-sous-Montdidier</v>
          </cell>
        </row>
        <row r="3338">
          <cell r="C3338" t="str">
            <v>Fontaine-sur-Maye</v>
          </cell>
        </row>
        <row r="3339">
          <cell r="C3339" t="str">
            <v>Fontaine-sur-Somme</v>
          </cell>
        </row>
        <row r="3340">
          <cell r="C3340" t="str">
            <v>Forceville</v>
          </cell>
        </row>
        <row r="3341">
          <cell r="C3341" t="str">
            <v>Forceville-en-Vimeu</v>
          </cell>
        </row>
        <row r="3342">
          <cell r="C3342" t="str">
            <v>Forest-l'Abbaye</v>
          </cell>
        </row>
        <row r="3343">
          <cell r="C3343" t="str">
            <v>Forest-Montiers</v>
          </cell>
        </row>
        <row r="3344">
          <cell r="C3344" t="str">
            <v>Fort-Mahon-Plage</v>
          </cell>
        </row>
        <row r="3345">
          <cell r="C3345" t="str">
            <v>Fossemanant</v>
          </cell>
        </row>
        <row r="3346">
          <cell r="C3346" t="str">
            <v>Foucaucourt-en-Santerre</v>
          </cell>
        </row>
        <row r="3347">
          <cell r="C3347" t="str">
            <v>Foucaucourt-Hors-Nesle</v>
          </cell>
        </row>
        <row r="3348">
          <cell r="C3348" t="str">
            <v>Fouencamps</v>
          </cell>
        </row>
        <row r="3349">
          <cell r="C3349" t="str">
            <v>Fouilloy</v>
          </cell>
        </row>
        <row r="3350">
          <cell r="C3350" t="str">
            <v>Fouquescourt</v>
          </cell>
        </row>
        <row r="3351">
          <cell r="C3351" t="str">
            <v>Fourcigny</v>
          </cell>
        </row>
        <row r="3352">
          <cell r="C3352" t="str">
            <v>Fourdrinoy</v>
          </cell>
        </row>
        <row r="3353">
          <cell r="C3353" t="str">
            <v>Framerville-Rainecourt</v>
          </cell>
        </row>
        <row r="3354">
          <cell r="C3354" t="str">
            <v>Framicourt</v>
          </cell>
        </row>
        <row r="3355">
          <cell r="C3355" t="str">
            <v>Francières</v>
          </cell>
        </row>
        <row r="3356">
          <cell r="C3356" t="str">
            <v>Franleu</v>
          </cell>
        </row>
        <row r="3357">
          <cell r="C3357" t="str">
            <v>Franqueville</v>
          </cell>
        </row>
        <row r="3358">
          <cell r="C3358" t="str">
            <v>Fransart</v>
          </cell>
        </row>
        <row r="3359">
          <cell r="C3359" t="str">
            <v>Fransu</v>
          </cell>
        </row>
        <row r="3360">
          <cell r="C3360" t="str">
            <v>Fransures</v>
          </cell>
        </row>
        <row r="3361">
          <cell r="C3361" t="str">
            <v>Franvillers</v>
          </cell>
        </row>
        <row r="3362">
          <cell r="C3362" t="str">
            <v>Fréchencourt</v>
          </cell>
        </row>
        <row r="3363">
          <cell r="C3363" t="str">
            <v>Frémontiers</v>
          </cell>
        </row>
        <row r="3364">
          <cell r="C3364" t="str">
            <v>Fresnes-Mazancourt</v>
          </cell>
        </row>
        <row r="3365">
          <cell r="C3365" t="str">
            <v>Fresnes-Tilloloy</v>
          </cell>
        </row>
        <row r="3366">
          <cell r="C3366" t="str">
            <v>Fresneville</v>
          </cell>
        </row>
        <row r="3367">
          <cell r="C3367" t="str">
            <v>Fresnoy-Andainville</v>
          </cell>
        </row>
        <row r="3368">
          <cell r="C3368" t="str">
            <v>Fresnoy-au-Val</v>
          </cell>
        </row>
        <row r="3369">
          <cell r="C3369" t="str">
            <v>Fresnoy-en-Chaussée</v>
          </cell>
        </row>
        <row r="3370">
          <cell r="C3370" t="str">
            <v>Fresnoy-lès-Roye</v>
          </cell>
        </row>
        <row r="3371">
          <cell r="C3371" t="str">
            <v>Fressenneville</v>
          </cell>
        </row>
        <row r="3372">
          <cell r="C3372" t="str">
            <v>Frettecuisse</v>
          </cell>
        </row>
        <row r="3373">
          <cell r="C3373" t="str">
            <v>Frettemeule</v>
          </cell>
        </row>
        <row r="3374">
          <cell r="C3374" t="str">
            <v>Friaucourt</v>
          </cell>
        </row>
        <row r="3375">
          <cell r="C3375" t="str">
            <v>Fricamps</v>
          </cell>
        </row>
        <row r="3376">
          <cell r="C3376" t="str">
            <v>Fricourt</v>
          </cell>
        </row>
        <row r="3377">
          <cell r="C3377" t="str">
            <v>Frise</v>
          </cell>
        </row>
        <row r="3378">
          <cell r="C3378" t="str">
            <v>Friville-Escarbotin</v>
          </cell>
        </row>
        <row r="3379">
          <cell r="C3379" t="str">
            <v>Frohen-sur-Authie</v>
          </cell>
        </row>
        <row r="3380">
          <cell r="C3380" t="str">
            <v>Froyelles</v>
          </cell>
        </row>
        <row r="3381">
          <cell r="C3381" t="str">
            <v>Frucourt</v>
          </cell>
        </row>
        <row r="3382">
          <cell r="C3382" t="str">
            <v>Gamaches</v>
          </cell>
        </row>
        <row r="3383">
          <cell r="C3383" t="str">
            <v>Gapennes</v>
          </cell>
        </row>
        <row r="3384">
          <cell r="C3384" t="str">
            <v>Gauville</v>
          </cell>
        </row>
        <row r="3385">
          <cell r="C3385" t="str">
            <v>Gentelles</v>
          </cell>
        </row>
        <row r="3386">
          <cell r="C3386" t="str">
            <v>Gézaincourt</v>
          </cell>
        </row>
        <row r="3387">
          <cell r="C3387" t="str">
            <v>Ginchy</v>
          </cell>
        </row>
        <row r="3388">
          <cell r="C3388" t="str">
            <v>Glisy</v>
          </cell>
        </row>
        <row r="3389">
          <cell r="C3389" t="str">
            <v>Gorenflos</v>
          </cell>
        </row>
        <row r="3390">
          <cell r="C3390" t="str">
            <v>Gorges</v>
          </cell>
        </row>
        <row r="3391">
          <cell r="C3391" t="str">
            <v>Goyencourt</v>
          </cell>
        </row>
        <row r="3392">
          <cell r="C3392" t="str">
            <v>Grandcourt</v>
          </cell>
        </row>
        <row r="3393">
          <cell r="C3393" t="str">
            <v>Grand-Laviers</v>
          </cell>
        </row>
        <row r="3394">
          <cell r="C3394" t="str">
            <v>Gratibus</v>
          </cell>
        </row>
        <row r="3395">
          <cell r="C3395" t="str">
            <v>Grattepanche</v>
          </cell>
        </row>
        <row r="3396">
          <cell r="C3396" t="str">
            <v>Grébault-Mesnil</v>
          </cell>
        </row>
        <row r="3397">
          <cell r="C3397" t="str">
            <v>Grécourt</v>
          </cell>
        </row>
        <row r="3398">
          <cell r="C3398" t="str">
            <v>Grivesnes</v>
          </cell>
        </row>
        <row r="3399">
          <cell r="C3399" t="str">
            <v>Grivillers</v>
          </cell>
        </row>
        <row r="3400">
          <cell r="C3400" t="str">
            <v>Grouches-Luchuel</v>
          </cell>
        </row>
        <row r="3401">
          <cell r="C3401" t="str">
            <v>Gruny</v>
          </cell>
        </row>
        <row r="3402">
          <cell r="C3402" t="str">
            <v>Guerbigny</v>
          </cell>
        </row>
        <row r="3403">
          <cell r="C3403" t="str">
            <v>Gueschart</v>
          </cell>
        </row>
        <row r="3404">
          <cell r="C3404" t="str">
            <v>Gueudecourt</v>
          </cell>
        </row>
        <row r="3405">
          <cell r="C3405" t="str">
            <v>Guignemicourt</v>
          </cell>
        </row>
        <row r="3406">
          <cell r="C3406" t="str">
            <v>Guillaucourt</v>
          </cell>
        </row>
        <row r="3407">
          <cell r="C3407" t="str">
            <v>Guillemont</v>
          </cell>
        </row>
        <row r="3408">
          <cell r="C3408" t="str">
            <v>Guizancourt</v>
          </cell>
        </row>
        <row r="3409">
          <cell r="C3409" t="str">
            <v>Guyencourt-Saulcourt</v>
          </cell>
        </row>
        <row r="3410">
          <cell r="C3410" t="str">
            <v>Guyencourt-sur-Noye</v>
          </cell>
        </row>
        <row r="3411">
          <cell r="C3411" t="str">
            <v>Hailles</v>
          </cell>
        </row>
        <row r="3412">
          <cell r="C3412" t="str">
            <v>Hallencourt</v>
          </cell>
        </row>
        <row r="3413">
          <cell r="C3413" t="str">
            <v>Hallivillers</v>
          </cell>
        </row>
        <row r="3414">
          <cell r="C3414" t="str">
            <v>Halloy-lès-Pernois</v>
          </cell>
        </row>
        <row r="3415">
          <cell r="C3415" t="str">
            <v>Hallu</v>
          </cell>
        </row>
        <row r="3416">
          <cell r="C3416" t="str">
            <v>Ham</v>
          </cell>
        </row>
        <row r="3417">
          <cell r="C3417" t="str">
            <v>Hamelet</v>
          </cell>
        </row>
        <row r="3418">
          <cell r="C3418" t="str">
            <v>Hancourt</v>
          </cell>
        </row>
        <row r="3419">
          <cell r="C3419" t="str">
            <v>Hangard</v>
          </cell>
        </row>
        <row r="3420">
          <cell r="C3420" t="str">
            <v>Hangest-en-Santerre</v>
          </cell>
        </row>
        <row r="3421">
          <cell r="C3421" t="str">
            <v>Hangest-sur-Somme</v>
          </cell>
        </row>
        <row r="3422">
          <cell r="C3422" t="str">
            <v>Harbonnières</v>
          </cell>
        </row>
        <row r="3423">
          <cell r="C3423" t="str">
            <v>Hardecourt-aux-Bois</v>
          </cell>
        </row>
        <row r="3424">
          <cell r="C3424" t="str">
            <v>Hargicourt</v>
          </cell>
        </row>
        <row r="3425">
          <cell r="C3425" t="str">
            <v>Harponville</v>
          </cell>
        </row>
        <row r="3426">
          <cell r="C3426" t="str">
            <v>Hattencourt</v>
          </cell>
        </row>
        <row r="3427">
          <cell r="C3427" t="str">
            <v>Hautvillers-Ouville</v>
          </cell>
        </row>
        <row r="3428">
          <cell r="C3428" t="str">
            <v>Havernas</v>
          </cell>
        </row>
        <row r="3429">
          <cell r="C3429" t="str">
            <v>Hébécourt</v>
          </cell>
        </row>
        <row r="3430">
          <cell r="C3430" t="str">
            <v>Hédauville</v>
          </cell>
        </row>
        <row r="3431">
          <cell r="C3431" t="str">
            <v>Heilly</v>
          </cell>
        </row>
        <row r="3432">
          <cell r="C3432" t="str">
            <v>Hem-Hardinval</v>
          </cell>
        </row>
        <row r="3433">
          <cell r="C3433" t="str">
            <v>Hem-Monacu</v>
          </cell>
        </row>
        <row r="3434">
          <cell r="C3434" t="str">
            <v>Hénencourt</v>
          </cell>
        </row>
        <row r="3435">
          <cell r="C3435" t="str">
            <v>Herbécourt</v>
          </cell>
        </row>
        <row r="3436">
          <cell r="C3436" t="str">
            <v>Hérissart</v>
          </cell>
        </row>
        <row r="3437">
          <cell r="C3437" t="str">
            <v>Herleville</v>
          </cell>
        </row>
        <row r="3438">
          <cell r="C3438" t="str">
            <v>Herly</v>
          </cell>
        </row>
        <row r="3439">
          <cell r="C3439" t="str">
            <v>Hervilly</v>
          </cell>
        </row>
        <row r="3440">
          <cell r="C3440" t="str">
            <v>Hesbécourt</v>
          </cell>
        </row>
        <row r="3441">
          <cell r="C3441" t="str">
            <v>Hescamps</v>
          </cell>
        </row>
        <row r="3442">
          <cell r="C3442" t="str">
            <v>Heucourt-Croquoison</v>
          </cell>
        </row>
        <row r="3443">
          <cell r="C3443" t="str">
            <v>Heudicourt</v>
          </cell>
        </row>
        <row r="3444">
          <cell r="C3444" t="str">
            <v>Heuzecourt</v>
          </cell>
        </row>
        <row r="3445">
          <cell r="C3445" t="str">
            <v>Hiermont</v>
          </cell>
        </row>
        <row r="3446">
          <cell r="C3446" t="str">
            <v>Hombleux</v>
          </cell>
        </row>
        <row r="3447">
          <cell r="C3447" t="str">
            <v>Hornoy-le-Bourg</v>
          </cell>
        </row>
        <row r="3448">
          <cell r="C3448" t="str">
            <v>Huchenneville</v>
          </cell>
        </row>
        <row r="3449">
          <cell r="C3449" t="str">
            <v>Humbercourt</v>
          </cell>
        </row>
        <row r="3450">
          <cell r="C3450" t="str">
            <v>Huppy</v>
          </cell>
        </row>
        <row r="3451">
          <cell r="C3451" t="str">
            <v>Hypercourt</v>
          </cell>
        </row>
        <row r="3452">
          <cell r="C3452" t="str">
            <v>Ignaucourt</v>
          </cell>
        </row>
        <row r="3453">
          <cell r="C3453" t="str">
            <v>Inval-Boiron</v>
          </cell>
        </row>
        <row r="3454">
          <cell r="C3454" t="str">
            <v>Irles</v>
          </cell>
        </row>
        <row r="3455">
          <cell r="C3455" t="str">
            <v>Jumel</v>
          </cell>
        </row>
        <row r="3456">
          <cell r="C3456" t="str">
            <v>La Chaussée-Tirancourt</v>
          </cell>
        </row>
        <row r="3457">
          <cell r="C3457" t="str">
            <v>La Chavatte</v>
          </cell>
        </row>
        <row r="3458">
          <cell r="C3458" t="str">
            <v>La Faloise</v>
          </cell>
        </row>
        <row r="3459">
          <cell r="C3459" t="str">
            <v>La Neuville-lès-Bray</v>
          </cell>
        </row>
        <row r="3460">
          <cell r="C3460" t="str">
            <v>La Neuville-Sire-Bernard</v>
          </cell>
        </row>
        <row r="3461">
          <cell r="C3461" t="str">
            <v>La Vicogne</v>
          </cell>
        </row>
        <row r="3462">
          <cell r="C3462" t="str">
            <v>Laboissière-en-Santerre</v>
          </cell>
        </row>
        <row r="3463">
          <cell r="C3463" t="str">
            <v>Lachapelle</v>
          </cell>
        </row>
        <row r="3464">
          <cell r="C3464" t="str">
            <v>Lafresguimont-Saint-Martin</v>
          </cell>
        </row>
        <row r="3465">
          <cell r="C3465" t="str">
            <v>Lahoussoye</v>
          </cell>
        </row>
        <row r="3466">
          <cell r="C3466" t="str">
            <v>Laleu</v>
          </cell>
        </row>
        <row r="3467">
          <cell r="C3467" t="str">
            <v>Lamaronde</v>
          </cell>
        </row>
        <row r="3468">
          <cell r="C3468" t="str">
            <v>Lamotte-Brebière</v>
          </cell>
        </row>
        <row r="3469">
          <cell r="C3469" t="str">
            <v>Lamotte-Buleux</v>
          </cell>
        </row>
        <row r="3470">
          <cell r="C3470" t="str">
            <v>Lamotte-Warfusée</v>
          </cell>
        </row>
        <row r="3471">
          <cell r="C3471" t="str">
            <v>Lanchères</v>
          </cell>
        </row>
        <row r="3472">
          <cell r="C3472" t="str">
            <v>Lanches-Saint-Hilaire</v>
          </cell>
        </row>
        <row r="3473">
          <cell r="C3473" t="str">
            <v>Languevoisin-Quiquery</v>
          </cell>
        </row>
        <row r="3474">
          <cell r="C3474" t="str">
            <v>Laucourt</v>
          </cell>
        </row>
        <row r="3475">
          <cell r="C3475" t="str">
            <v>Laviéville</v>
          </cell>
        </row>
        <row r="3476">
          <cell r="C3476" t="str">
            <v>Lawarde-Mauger-l'Hortoy</v>
          </cell>
        </row>
        <row r="3477">
          <cell r="C3477" t="str">
            <v>Le Boisle</v>
          </cell>
        </row>
        <row r="3478">
          <cell r="C3478" t="str">
            <v>Le Cardonnois</v>
          </cell>
        </row>
        <row r="3479">
          <cell r="C3479" t="str">
            <v>Le Crotoy</v>
          </cell>
        </row>
        <row r="3480">
          <cell r="C3480" t="str">
            <v>Le Hamel</v>
          </cell>
        </row>
        <row r="3481">
          <cell r="C3481" t="str">
            <v>Le Mazis</v>
          </cell>
        </row>
        <row r="3482">
          <cell r="C3482" t="str">
            <v>Le Meillard</v>
          </cell>
        </row>
        <row r="3483">
          <cell r="C3483" t="str">
            <v>Le Mesge</v>
          </cell>
        </row>
        <row r="3484">
          <cell r="C3484" t="str">
            <v>Le Plessier-Rozainvillers</v>
          </cell>
        </row>
        <row r="3485">
          <cell r="C3485" t="str">
            <v>Le Quesne</v>
          </cell>
        </row>
        <row r="3486">
          <cell r="C3486" t="str">
            <v>Le Quesnel</v>
          </cell>
        </row>
        <row r="3487">
          <cell r="C3487" t="str">
            <v>Le Titre</v>
          </cell>
        </row>
        <row r="3488">
          <cell r="C3488" t="str">
            <v>Le Translay</v>
          </cell>
        </row>
        <row r="3489">
          <cell r="C3489" t="str">
            <v>Léalvillers</v>
          </cell>
        </row>
        <row r="3490">
          <cell r="C3490" t="str">
            <v>L'Échelle-Saint-Aurin</v>
          </cell>
        </row>
        <row r="3491">
          <cell r="C3491" t="str">
            <v>Lesboeufs</v>
          </cell>
        </row>
        <row r="3492">
          <cell r="C3492" t="str">
            <v>L'Étoile</v>
          </cell>
        </row>
        <row r="3493">
          <cell r="C3493" t="str">
            <v>Liancourt-Fosse</v>
          </cell>
        </row>
        <row r="3494">
          <cell r="C3494" t="str">
            <v>Licourt</v>
          </cell>
        </row>
        <row r="3495">
          <cell r="C3495" t="str">
            <v>Liéramont</v>
          </cell>
        </row>
        <row r="3496">
          <cell r="C3496" t="str">
            <v>Liercourt</v>
          </cell>
        </row>
        <row r="3497">
          <cell r="C3497" t="str">
            <v>Ligescourt</v>
          </cell>
        </row>
        <row r="3498">
          <cell r="C3498" t="str">
            <v>Lignières</v>
          </cell>
        </row>
        <row r="3499">
          <cell r="C3499" t="str">
            <v>Lignières-Châtelain</v>
          </cell>
        </row>
        <row r="3500">
          <cell r="C3500" t="str">
            <v>Lignières-en-Vimeu</v>
          </cell>
        </row>
        <row r="3501">
          <cell r="C3501" t="str">
            <v>Lihons</v>
          </cell>
        </row>
        <row r="3502">
          <cell r="C3502" t="str">
            <v>Limeux</v>
          </cell>
        </row>
        <row r="3503">
          <cell r="C3503" t="str">
            <v>Liomer</v>
          </cell>
        </row>
        <row r="3504">
          <cell r="C3504" t="str">
            <v>Loeuilly</v>
          </cell>
        </row>
        <row r="3505">
          <cell r="C3505" t="str">
            <v>Long</v>
          </cell>
        </row>
        <row r="3506">
          <cell r="C3506" t="str">
            <v>Longavesnes</v>
          </cell>
        </row>
        <row r="3507">
          <cell r="C3507" t="str">
            <v>Longpré-les-Corps-Saints</v>
          </cell>
        </row>
        <row r="3508">
          <cell r="C3508" t="str">
            <v>Longueau</v>
          </cell>
        </row>
        <row r="3509">
          <cell r="C3509" t="str">
            <v>Longueval</v>
          </cell>
        </row>
        <row r="3510">
          <cell r="C3510" t="str">
            <v>Longuevillette</v>
          </cell>
        </row>
        <row r="3511">
          <cell r="C3511" t="str">
            <v>Louvencourt</v>
          </cell>
        </row>
        <row r="3512">
          <cell r="C3512" t="str">
            <v>Louvrechy</v>
          </cell>
        </row>
        <row r="3513">
          <cell r="C3513" t="str">
            <v>Lucheux</v>
          </cell>
        </row>
        <row r="3514">
          <cell r="C3514" t="str">
            <v>Machiel</v>
          </cell>
        </row>
        <row r="3515">
          <cell r="C3515" t="str">
            <v>Machy</v>
          </cell>
        </row>
        <row r="3516">
          <cell r="C3516" t="str">
            <v>Mailly-Maillet</v>
          </cell>
        </row>
        <row r="3517">
          <cell r="C3517" t="str">
            <v>Mailly-Raineval</v>
          </cell>
        </row>
        <row r="3518">
          <cell r="C3518" t="str">
            <v>Maisnières</v>
          </cell>
        </row>
        <row r="3519">
          <cell r="C3519" t="str">
            <v>Maison-Ponthieu</v>
          </cell>
        </row>
        <row r="3520">
          <cell r="C3520" t="str">
            <v>Maison-Roland</v>
          </cell>
        </row>
        <row r="3521">
          <cell r="C3521" t="str">
            <v>Maizicourt</v>
          </cell>
        </row>
        <row r="3522">
          <cell r="C3522" t="str">
            <v>Malpart</v>
          </cell>
        </row>
        <row r="3523">
          <cell r="C3523" t="str">
            <v>Mametz</v>
          </cell>
        </row>
        <row r="3524">
          <cell r="C3524" t="str">
            <v>Marcelcave</v>
          </cell>
        </row>
        <row r="3525">
          <cell r="C3525" t="str">
            <v>Marché-Allouarde</v>
          </cell>
        </row>
        <row r="3526">
          <cell r="C3526" t="str">
            <v>Marchélepot</v>
          </cell>
        </row>
        <row r="3527">
          <cell r="C3527" t="str">
            <v>Marestmontiers</v>
          </cell>
        </row>
        <row r="3528">
          <cell r="C3528" t="str">
            <v>Mareuil-Caubert</v>
          </cell>
        </row>
        <row r="3529">
          <cell r="C3529" t="str">
            <v>Maricourt</v>
          </cell>
        </row>
        <row r="3530">
          <cell r="C3530" t="str">
            <v>Marieux</v>
          </cell>
        </row>
        <row r="3531">
          <cell r="C3531" t="str">
            <v>Marlers</v>
          </cell>
        </row>
        <row r="3532">
          <cell r="C3532" t="str">
            <v>Marquaix</v>
          </cell>
        </row>
        <row r="3533">
          <cell r="C3533" t="str">
            <v>Marquivillers</v>
          </cell>
        </row>
        <row r="3534">
          <cell r="C3534" t="str">
            <v>Martainneville</v>
          </cell>
        </row>
        <row r="3535">
          <cell r="C3535" t="str">
            <v>Matigny</v>
          </cell>
        </row>
        <row r="3536">
          <cell r="C3536" t="str">
            <v>Maucourt</v>
          </cell>
        </row>
        <row r="3537">
          <cell r="C3537" t="str">
            <v>Maurepas</v>
          </cell>
        </row>
        <row r="3538">
          <cell r="C3538" t="str">
            <v>Méaulte</v>
          </cell>
        </row>
        <row r="3539">
          <cell r="C3539" t="str">
            <v>Méharicourt</v>
          </cell>
        </row>
        <row r="3540">
          <cell r="C3540" t="str">
            <v>Meigneux</v>
          </cell>
        </row>
        <row r="3541">
          <cell r="C3541" t="str">
            <v>Méneslies</v>
          </cell>
        </row>
        <row r="3542">
          <cell r="C3542" t="str">
            <v>Méréaucourt</v>
          </cell>
        </row>
        <row r="3543">
          <cell r="C3543" t="str">
            <v>Mérélessart</v>
          </cell>
        </row>
        <row r="3544">
          <cell r="C3544" t="str">
            <v>Méricourt-en-Vimeu</v>
          </cell>
        </row>
        <row r="3545">
          <cell r="C3545" t="str">
            <v>Méricourt-l'Abbé</v>
          </cell>
        </row>
        <row r="3546">
          <cell r="C3546" t="str">
            <v>Mers-les-Bains</v>
          </cell>
        </row>
        <row r="3547">
          <cell r="C3547" t="str">
            <v>Mesnil-Bruntel</v>
          </cell>
        </row>
        <row r="3548">
          <cell r="C3548" t="str">
            <v>Mesnil-Domqueur</v>
          </cell>
        </row>
        <row r="3549">
          <cell r="C3549" t="str">
            <v>Mesnil-en-Arrouaise</v>
          </cell>
        </row>
        <row r="3550">
          <cell r="C3550" t="str">
            <v>Mesnil-Martinsart</v>
          </cell>
        </row>
        <row r="3551">
          <cell r="C3551" t="str">
            <v>Mesnil-Saint-Georges</v>
          </cell>
        </row>
        <row r="3552">
          <cell r="C3552" t="str">
            <v>Mesnil-Saint-Nicaise</v>
          </cell>
        </row>
        <row r="3553">
          <cell r="C3553" t="str">
            <v>Métigny</v>
          </cell>
        </row>
        <row r="3554">
          <cell r="C3554" t="str">
            <v>Mézerolles</v>
          </cell>
        </row>
        <row r="3555">
          <cell r="C3555" t="str">
            <v>Mézières-en-Santerre</v>
          </cell>
        </row>
        <row r="3556">
          <cell r="C3556" t="str">
            <v>Miannay</v>
          </cell>
        </row>
        <row r="3557">
          <cell r="C3557" t="str">
            <v>Millencourt</v>
          </cell>
        </row>
        <row r="3558">
          <cell r="C3558" t="str">
            <v>Millencourt-en-Ponthieu</v>
          </cell>
        </row>
        <row r="3559">
          <cell r="C3559" t="str">
            <v>Miraumont</v>
          </cell>
        </row>
        <row r="3560">
          <cell r="C3560" t="str">
            <v>Mirvaux</v>
          </cell>
        </row>
        <row r="3561">
          <cell r="C3561" t="str">
            <v>Misery</v>
          </cell>
        </row>
        <row r="3562">
          <cell r="C3562" t="str">
            <v>Moislains</v>
          </cell>
        </row>
        <row r="3563">
          <cell r="C3563" t="str">
            <v>Molliens-au-Bois</v>
          </cell>
        </row>
        <row r="3564">
          <cell r="C3564" t="str">
            <v>Molliens-Dreuil</v>
          </cell>
        </row>
        <row r="3565">
          <cell r="C3565" t="str">
            <v>Monchy-Lagache</v>
          </cell>
        </row>
        <row r="3566">
          <cell r="C3566" t="str">
            <v>Mons-Boubert</v>
          </cell>
        </row>
        <row r="3567">
          <cell r="C3567" t="str">
            <v>Monsures</v>
          </cell>
        </row>
        <row r="3568">
          <cell r="C3568" t="str">
            <v>Montagne-Fayel</v>
          </cell>
        </row>
        <row r="3569">
          <cell r="C3569" t="str">
            <v>Montauban-de-Picardie</v>
          </cell>
        </row>
        <row r="3570">
          <cell r="C3570" t="str">
            <v>Montdidier</v>
          </cell>
        </row>
        <row r="3571">
          <cell r="C3571" t="str">
            <v>Montigny-les-Jongleurs</v>
          </cell>
        </row>
        <row r="3572">
          <cell r="C3572" t="str">
            <v>Montigny-sur-l'Hallue</v>
          </cell>
        </row>
        <row r="3573">
          <cell r="C3573" t="str">
            <v>Montonvillers</v>
          </cell>
        </row>
        <row r="3574">
          <cell r="C3574" t="str">
            <v>Morchain</v>
          </cell>
        </row>
        <row r="3575">
          <cell r="C3575" t="str">
            <v>Morcourt</v>
          </cell>
        </row>
        <row r="3576">
          <cell r="C3576" t="str">
            <v>Moreuil</v>
          </cell>
        </row>
        <row r="3577">
          <cell r="C3577" t="str">
            <v>Morisel</v>
          </cell>
        </row>
        <row r="3578">
          <cell r="C3578" t="str">
            <v>Morlancourt</v>
          </cell>
        </row>
        <row r="3579">
          <cell r="C3579" t="str">
            <v>Morvillers-Saint-Saturnin</v>
          </cell>
        </row>
        <row r="3580">
          <cell r="C3580" t="str">
            <v>Mouflers</v>
          </cell>
        </row>
        <row r="3581">
          <cell r="C3581" t="str">
            <v>Mouflières</v>
          </cell>
        </row>
        <row r="3582">
          <cell r="C3582" t="str">
            <v>Moyencourt</v>
          </cell>
        </row>
        <row r="3583">
          <cell r="C3583" t="str">
            <v>Moyencourt-lès-Poix</v>
          </cell>
        </row>
        <row r="3584">
          <cell r="C3584" t="str">
            <v>Moyenneville</v>
          </cell>
        </row>
        <row r="3585">
          <cell r="C3585" t="str">
            <v>Muille-Villette</v>
          </cell>
        </row>
        <row r="3586">
          <cell r="C3586" t="str">
            <v>Nampont</v>
          </cell>
        </row>
        <row r="3587">
          <cell r="C3587" t="str">
            <v>Namps-Maisnil</v>
          </cell>
        </row>
        <row r="3588">
          <cell r="C3588" t="str">
            <v>Nampty</v>
          </cell>
        </row>
        <row r="3589">
          <cell r="C3589" t="str">
            <v>Naours</v>
          </cell>
        </row>
        <row r="3590">
          <cell r="C3590" t="str">
            <v>Nesle</v>
          </cell>
        </row>
        <row r="3591">
          <cell r="C3591" t="str">
            <v>Nesle-l'Hôpital</v>
          </cell>
        </row>
        <row r="3592">
          <cell r="C3592" t="str">
            <v>Neslette</v>
          </cell>
        </row>
        <row r="3593">
          <cell r="C3593" t="str">
            <v>Neufmoulin</v>
          </cell>
        </row>
        <row r="3594">
          <cell r="C3594" t="str">
            <v>Neuilly-le-Dien</v>
          </cell>
        </row>
        <row r="3595">
          <cell r="C3595" t="str">
            <v>Neuilly-l'Hôpital</v>
          </cell>
        </row>
        <row r="3596">
          <cell r="C3596" t="str">
            <v>Neuville-au-Bois</v>
          </cell>
        </row>
        <row r="3597">
          <cell r="C3597" t="str">
            <v>Neuville-Coppegueule</v>
          </cell>
        </row>
        <row r="3598">
          <cell r="C3598" t="str">
            <v>Neuville-lès-Loeuilly</v>
          </cell>
        </row>
        <row r="3599">
          <cell r="C3599" t="str">
            <v>Neuvillette</v>
          </cell>
        </row>
        <row r="3600">
          <cell r="C3600" t="str">
            <v>Nibas</v>
          </cell>
        </row>
        <row r="3601">
          <cell r="C3601" t="str">
            <v>Nouvion</v>
          </cell>
        </row>
        <row r="3602">
          <cell r="C3602" t="str">
            <v>Noyelles-en-Chaussée</v>
          </cell>
        </row>
        <row r="3603">
          <cell r="C3603" t="str">
            <v>Noyelles-sur-Mer</v>
          </cell>
        </row>
        <row r="3604">
          <cell r="C3604" t="str">
            <v>Nurlu</v>
          </cell>
        </row>
        <row r="3605">
          <cell r="C3605" t="str">
            <v>Occoches</v>
          </cell>
        </row>
        <row r="3606">
          <cell r="C3606" t="str">
            <v>Ochancourt</v>
          </cell>
        </row>
        <row r="3607">
          <cell r="C3607" t="str">
            <v>Offignies</v>
          </cell>
        </row>
        <row r="3608">
          <cell r="C3608" t="str">
            <v>Offoy</v>
          </cell>
        </row>
        <row r="3609">
          <cell r="C3609" t="str">
            <v>Oisemont</v>
          </cell>
        </row>
        <row r="3610">
          <cell r="C3610" t="str">
            <v>Oissy</v>
          </cell>
        </row>
        <row r="3611">
          <cell r="C3611" t="str">
            <v>Oneux</v>
          </cell>
        </row>
        <row r="3612">
          <cell r="C3612" t="str">
            <v>Oresmaux</v>
          </cell>
        </row>
        <row r="3613">
          <cell r="C3613" t="str">
            <v>Oust-Marest</v>
          </cell>
        </row>
        <row r="3614">
          <cell r="C3614" t="str">
            <v>Outrebois</v>
          </cell>
        </row>
        <row r="3615">
          <cell r="C3615" t="str">
            <v>Ovillers-la-Boisselle</v>
          </cell>
        </row>
        <row r="3616">
          <cell r="C3616" t="str">
            <v>Pargny</v>
          </cell>
        </row>
        <row r="3617">
          <cell r="C3617" t="str">
            <v>Parvillers-le-Quesnoy</v>
          </cell>
        </row>
        <row r="3618">
          <cell r="C3618" t="str">
            <v>Pendé</v>
          </cell>
        </row>
        <row r="3619">
          <cell r="C3619" t="str">
            <v>Pernois</v>
          </cell>
        </row>
        <row r="3620">
          <cell r="C3620" t="str">
            <v>Péronne</v>
          </cell>
        </row>
        <row r="3621">
          <cell r="C3621" t="str">
            <v>Picquigny</v>
          </cell>
        </row>
        <row r="3622">
          <cell r="C3622" t="str">
            <v>Piennes-Onvillers</v>
          </cell>
        </row>
        <row r="3623">
          <cell r="C3623" t="str">
            <v>Pierregot</v>
          </cell>
        </row>
        <row r="3624">
          <cell r="C3624" t="str">
            <v>Pierrepont-sur-Avre</v>
          </cell>
        </row>
        <row r="3625">
          <cell r="C3625" t="str">
            <v>Pissy</v>
          </cell>
        </row>
        <row r="3626">
          <cell r="C3626" t="str">
            <v>Plachy-Buyon</v>
          </cell>
        </row>
        <row r="3627">
          <cell r="C3627" t="str">
            <v>Poeuilly</v>
          </cell>
        </row>
        <row r="3628">
          <cell r="C3628" t="str">
            <v>Poix-de-Picardie</v>
          </cell>
        </row>
        <row r="3629">
          <cell r="C3629" t="str">
            <v>Ponches-Estruval</v>
          </cell>
        </row>
        <row r="3630">
          <cell r="C3630" t="str">
            <v>Pont-de-Metz</v>
          </cell>
        </row>
        <row r="3631">
          <cell r="C3631" t="str">
            <v>Ponthoile</v>
          </cell>
        </row>
        <row r="3632">
          <cell r="C3632" t="str">
            <v>Pont-Noyelles</v>
          </cell>
        </row>
        <row r="3633">
          <cell r="C3633" t="str">
            <v>Pont-Remy</v>
          </cell>
        </row>
        <row r="3634">
          <cell r="C3634" t="str">
            <v>Port-le-Grand</v>
          </cell>
        </row>
        <row r="3635">
          <cell r="C3635" t="str">
            <v>Potte</v>
          </cell>
        </row>
        <row r="3636">
          <cell r="C3636" t="str">
            <v>Poulainville</v>
          </cell>
        </row>
        <row r="3637">
          <cell r="C3637" t="str">
            <v>Pozières</v>
          </cell>
        </row>
        <row r="3638">
          <cell r="C3638" t="str">
            <v>Prouville</v>
          </cell>
        </row>
        <row r="3639">
          <cell r="C3639" t="str">
            <v>Prouzel</v>
          </cell>
        </row>
        <row r="3640">
          <cell r="C3640" t="str">
            <v>Proyart</v>
          </cell>
        </row>
        <row r="3641">
          <cell r="C3641" t="str">
            <v>Puchevillers</v>
          </cell>
        </row>
        <row r="3642">
          <cell r="C3642" t="str">
            <v>Punchy</v>
          </cell>
        </row>
        <row r="3643">
          <cell r="C3643" t="str">
            <v>Puzeaux</v>
          </cell>
        </row>
        <row r="3644">
          <cell r="C3644" t="str">
            <v>Pys</v>
          </cell>
        </row>
        <row r="3645">
          <cell r="C3645" t="str">
            <v>Quend</v>
          </cell>
        </row>
        <row r="3646">
          <cell r="C3646" t="str">
            <v>Querrieu</v>
          </cell>
        </row>
        <row r="3647">
          <cell r="C3647" t="str">
            <v>Quesnoy-le-Montant</v>
          </cell>
        </row>
        <row r="3648">
          <cell r="C3648" t="str">
            <v>Quesnoy-sur-Airaines</v>
          </cell>
        </row>
        <row r="3649">
          <cell r="C3649" t="str">
            <v>Quevauvillers</v>
          </cell>
        </row>
        <row r="3650">
          <cell r="C3650" t="str">
            <v>Quiry-le-Sec</v>
          </cell>
        </row>
        <row r="3651">
          <cell r="C3651" t="str">
            <v>Quivières</v>
          </cell>
        </row>
        <row r="3652">
          <cell r="C3652" t="str">
            <v>Raincheval</v>
          </cell>
        </row>
        <row r="3653">
          <cell r="C3653" t="str">
            <v>Rainneville</v>
          </cell>
        </row>
        <row r="3654">
          <cell r="C3654" t="str">
            <v>Ramburelles</v>
          </cell>
        </row>
        <row r="3655">
          <cell r="C3655" t="str">
            <v>Rambures</v>
          </cell>
        </row>
        <row r="3656">
          <cell r="C3656" t="str">
            <v>Rancourt</v>
          </cell>
        </row>
        <row r="3657">
          <cell r="C3657" t="str">
            <v>Regnière-Écluse</v>
          </cell>
        </row>
        <row r="3658">
          <cell r="C3658" t="str">
            <v>Remaisnil</v>
          </cell>
        </row>
        <row r="3659">
          <cell r="C3659" t="str">
            <v>Remaugies</v>
          </cell>
        </row>
        <row r="3660">
          <cell r="C3660" t="str">
            <v>Remiencourt</v>
          </cell>
        </row>
        <row r="3661">
          <cell r="C3661" t="str">
            <v>Rethonvillers</v>
          </cell>
        </row>
        <row r="3662">
          <cell r="C3662" t="str">
            <v>Revelles</v>
          </cell>
        </row>
        <row r="3663">
          <cell r="C3663" t="str">
            <v>Ribeaucourt</v>
          </cell>
        </row>
        <row r="3664">
          <cell r="C3664" t="str">
            <v>Ribemont-sur-Ancre</v>
          </cell>
        </row>
        <row r="3665">
          <cell r="C3665" t="str">
            <v>Riencourt</v>
          </cell>
        </row>
        <row r="3666">
          <cell r="C3666" t="str">
            <v>Rivery</v>
          </cell>
        </row>
        <row r="3667">
          <cell r="C3667" t="str">
            <v>Rogy</v>
          </cell>
        </row>
        <row r="3668">
          <cell r="C3668" t="str">
            <v>Roiglise</v>
          </cell>
        </row>
        <row r="3669">
          <cell r="C3669" t="str">
            <v>Roisel</v>
          </cell>
        </row>
        <row r="3670">
          <cell r="C3670" t="str">
            <v>Rollot</v>
          </cell>
        </row>
        <row r="3671">
          <cell r="C3671" t="str">
            <v>Ronssoy</v>
          </cell>
        </row>
        <row r="3672">
          <cell r="C3672" t="str">
            <v>Rosières-en-Santerre</v>
          </cell>
        </row>
        <row r="3673">
          <cell r="C3673" t="str">
            <v>Rouvrel</v>
          </cell>
        </row>
        <row r="3674">
          <cell r="C3674" t="str">
            <v>Rouvroy-en-Santerre</v>
          </cell>
        </row>
        <row r="3675">
          <cell r="C3675" t="str">
            <v>Rouy-le-Grand</v>
          </cell>
        </row>
        <row r="3676">
          <cell r="C3676" t="str">
            <v>Rouy-le-Petit</v>
          </cell>
        </row>
        <row r="3677">
          <cell r="C3677" t="str">
            <v>Roye</v>
          </cell>
        </row>
        <row r="3678">
          <cell r="C3678" t="str">
            <v>Rubempré</v>
          </cell>
        </row>
        <row r="3679">
          <cell r="C3679" t="str">
            <v>Rubescourt</v>
          </cell>
        </row>
        <row r="3680">
          <cell r="C3680" t="str">
            <v>Rue</v>
          </cell>
        </row>
        <row r="3681">
          <cell r="C3681" t="str">
            <v>Rumigny</v>
          </cell>
        </row>
        <row r="3682">
          <cell r="C3682" t="str">
            <v>Saigneville</v>
          </cell>
        </row>
        <row r="3683">
          <cell r="C3683" t="str">
            <v>Sailly-Flibeaucourt</v>
          </cell>
        </row>
        <row r="3684">
          <cell r="C3684" t="str">
            <v>Sailly-Laurette</v>
          </cell>
        </row>
        <row r="3685">
          <cell r="C3685" t="str">
            <v>Sailly-le-Sec</v>
          </cell>
        </row>
        <row r="3686">
          <cell r="C3686" t="str">
            <v>Sailly-Saillisel</v>
          </cell>
        </row>
        <row r="3687">
          <cell r="C3687" t="str">
            <v>Sains-en-Amiénois</v>
          </cell>
        </row>
        <row r="3688">
          <cell r="C3688" t="str">
            <v>Saint-Acheul</v>
          </cell>
        </row>
        <row r="3689">
          <cell r="C3689" t="str">
            <v>Saint-Aubin-Montenoy</v>
          </cell>
        </row>
        <row r="3690">
          <cell r="C3690" t="str">
            <v>Saint-Aubin-Rivière</v>
          </cell>
        </row>
        <row r="3691">
          <cell r="C3691" t="str">
            <v>Saint-Blimont</v>
          </cell>
        </row>
        <row r="3692">
          <cell r="C3692" t="str">
            <v>Saint-Christ-Briost</v>
          </cell>
        </row>
        <row r="3693">
          <cell r="C3693" t="str">
            <v>Sainte-Segrée</v>
          </cell>
        </row>
        <row r="3694">
          <cell r="C3694" t="str">
            <v>Saint-Fuscien</v>
          </cell>
        </row>
        <row r="3695">
          <cell r="C3695" t="str">
            <v>Saint-Germain-sur-Bresle</v>
          </cell>
        </row>
        <row r="3696">
          <cell r="C3696" t="str">
            <v>Saint-Gratien</v>
          </cell>
        </row>
        <row r="3697">
          <cell r="C3697" t="str">
            <v>Saint-Léger-lès-Authie</v>
          </cell>
        </row>
        <row r="3698">
          <cell r="C3698" t="str">
            <v>Saint-Léger-lès-Domart</v>
          </cell>
        </row>
        <row r="3699">
          <cell r="C3699" t="str">
            <v>Saint-Léger-sur-Bresle</v>
          </cell>
        </row>
        <row r="3700">
          <cell r="C3700" t="str">
            <v>Saint-Mard</v>
          </cell>
        </row>
        <row r="3701">
          <cell r="C3701" t="str">
            <v>Saint-Maulvis</v>
          </cell>
        </row>
        <row r="3702">
          <cell r="C3702" t="str">
            <v>Saint-Maxent</v>
          </cell>
        </row>
        <row r="3703">
          <cell r="C3703" t="str">
            <v>Saint-Ouen</v>
          </cell>
        </row>
        <row r="3704">
          <cell r="C3704" t="str">
            <v>Saint-Quentin-en-Tourmont</v>
          </cell>
        </row>
        <row r="3705">
          <cell r="C3705" t="str">
            <v>Saint-Quentin-la-Motte-Croix-au-Bailly</v>
          </cell>
        </row>
        <row r="3706">
          <cell r="C3706" t="str">
            <v>Saint-Riquier</v>
          </cell>
        </row>
        <row r="3707">
          <cell r="C3707" t="str">
            <v>Saint-Sauflieu</v>
          </cell>
        </row>
        <row r="3708">
          <cell r="C3708" t="str">
            <v>Saint-Sauveur</v>
          </cell>
        </row>
        <row r="3709">
          <cell r="C3709" t="str">
            <v>Saint-Vaast-en-Chaussée</v>
          </cell>
        </row>
        <row r="3710">
          <cell r="C3710" t="str">
            <v>Saint-Valery-sur-Somme</v>
          </cell>
        </row>
        <row r="3711">
          <cell r="C3711" t="str">
            <v>Saisseval</v>
          </cell>
        </row>
        <row r="3712">
          <cell r="C3712" t="str">
            <v>Saleux</v>
          </cell>
        </row>
        <row r="3713">
          <cell r="C3713" t="str">
            <v>Salouël</v>
          </cell>
        </row>
        <row r="3714">
          <cell r="C3714" t="str">
            <v>Sancourt</v>
          </cell>
        </row>
        <row r="3715">
          <cell r="C3715" t="str">
            <v>Saulchoy-sous-Poix</v>
          </cell>
        </row>
        <row r="3716">
          <cell r="C3716" t="str">
            <v>Sauvillers-Mongival</v>
          </cell>
        </row>
        <row r="3717">
          <cell r="C3717" t="str">
            <v>Saveuse</v>
          </cell>
        </row>
        <row r="3718">
          <cell r="C3718" t="str">
            <v>Senarpont</v>
          </cell>
        </row>
        <row r="3719">
          <cell r="C3719" t="str">
            <v>Senlis-le-Sec</v>
          </cell>
        </row>
        <row r="3720">
          <cell r="C3720" t="str">
            <v>Sentelie</v>
          </cell>
        </row>
        <row r="3721">
          <cell r="C3721" t="str">
            <v>Seux</v>
          </cell>
        </row>
        <row r="3722">
          <cell r="C3722" t="str">
            <v>Sorel</v>
          </cell>
        </row>
        <row r="3723">
          <cell r="C3723" t="str">
            <v>Sorel-en-Vimeu</v>
          </cell>
        </row>
        <row r="3724">
          <cell r="C3724" t="str">
            <v>Soues</v>
          </cell>
        </row>
        <row r="3725">
          <cell r="C3725" t="str">
            <v>Sourdon</v>
          </cell>
        </row>
        <row r="3726">
          <cell r="C3726" t="str">
            <v>Soyécourt</v>
          </cell>
        </row>
        <row r="3727">
          <cell r="C3727" t="str">
            <v>Surcamps</v>
          </cell>
        </row>
        <row r="3728">
          <cell r="C3728" t="str">
            <v>Suzanne</v>
          </cell>
        </row>
        <row r="3729">
          <cell r="C3729" t="str">
            <v>Tailly</v>
          </cell>
        </row>
        <row r="3730">
          <cell r="C3730" t="str">
            <v>Talmas</v>
          </cell>
        </row>
        <row r="3731">
          <cell r="C3731" t="str">
            <v>Templeux-la-Fosse</v>
          </cell>
        </row>
        <row r="3732">
          <cell r="C3732" t="str">
            <v>Templeux-le-Guérard</v>
          </cell>
        </row>
        <row r="3733">
          <cell r="C3733" t="str">
            <v>Terramesnil</v>
          </cell>
        </row>
        <row r="3734">
          <cell r="C3734" t="str">
            <v>Tertry</v>
          </cell>
        </row>
        <row r="3735">
          <cell r="C3735" t="str">
            <v>Thennes</v>
          </cell>
        </row>
        <row r="3736">
          <cell r="C3736" t="str">
            <v>Thézy-Glimont</v>
          </cell>
        </row>
        <row r="3737">
          <cell r="C3737" t="str">
            <v>Thiepval</v>
          </cell>
        </row>
        <row r="3738">
          <cell r="C3738" t="str">
            <v>Thieulloy-l'Abbaye</v>
          </cell>
        </row>
        <row r="3739">
          <cell r="C3739" t="str">
            <v>Thieulloy-la-Ville</v>
          </cell>
        </row>
        <row r="3740">
          <cell r="C3740" t="str">
            <v>Thièvres</v>
          </cell>
        </row>
        <row r="3741">
          <cell r="C3741" t="str">
            <v>Thoix</v>
          </cell>
        </row>
        <row r="3742">
          <cell r="C3742" t="str">
            <v>Thory</v>
          </cell>
        </row>
        <row r="3743">
          <cell r="C3743" t="str">
            <v>Tilloloy</v>
          </cell>
        </row>
        <row r="3744">
          <cell r="C3744" t="str">
            <v>Tilloy-Floriville</v>
          </cell>
        </row>
        <row r="3745">
          <cell r="C3745" t="str">
            <v>Tilloy-lès-Conty</v>
          </cell>
        </row>
        <row r="3746">
          <cell r="C3746" t="str">
            <v>Tincourt-Boucly</v>
          </cell>
        </row>
        <row r="3747">
          <cell r="C3747" t="str">
            <v>Toeufles</v>
          </cell>
        </row>
        <row r="3748">
          <cell r="C3748" t="str">
            <v>Tours-en-Vimeu</v>
          </cell>
        </row>
        <row r="3749">
          <cell r="C3749" t="str">
            <v>Toutencourt</v>
          </cell>
        </row>
        <row r="3750">
          <cell r="C3750" t="str">
            <v>Treux</v>
          </cell>
        </row>
        <row r="3751">
          <cell r="C3751" t="str">
            <v>Tully</v>
          </cell>
        </row>
        <row r="3752">
          <cell r="C3752" t="str">
            <v>Ugny-l'Équipée</v>
          </cell>
        </row>
        <row r="3753">
          <cell r="C3753" t="str">
            <v>Vadencourt</v>
          </cell>
        </row>
        <row r="3754">
          <cell r="C3754" t="str">
            <v>Vaire-sous-Corbie</v>
          </cell>
        </row>
        <row r="3755">
          <cell r="C3755" t="str">
            <v>Valines</v>
          </cell>
        </row>
        <row r="3756">
          <cell r="C3756" t="str">
            <v>Varennes</v>
          </cell>
        </row>
        <row r="3757">
          <cell r="C3757" t="str">
            <v>Vauchelles-lès-Authie</v>
          </cell>
        </row>
        <row r="3758">
          <cell r="C3758" t="str">
            <v>Vauchelles-lès-Domart</v>
          </cell>
        </row>
        <row r="3759">
          <cell r="C3759" t="str">
            <v>Vauchelles-les-Quesnoy</v>
          </cell>
        </row>
        <row r="3760">
          <cell r="C3760" t="str">
            <v>Vaudricourt</v>
          </cell>
        </row>
        <row r="3761">
          <cell r="C3761" t="str">
            <v>Vauvillers</v>
          </cell>
        </row>
        <row r="3762">
          <cell r="C3762" t="str">
            <v>Vaux-en-Amiénois</v>
          </cell>
        </row>
        <row r="3763">
          <cell r="C3763" t="str">
            <v>Vaux-Marquenneville</v>
          </cell>
        </row>
        <row r="3764">
          <cell r="C3764" t="str">
            <v>Vaux-sur-Somme</v>
          </cell>
        </row>
        <row r="3765">
          <cell r="C3765" t="str">
            <v>Vecquemont</v>
          </cell>
        </row>
        <row r="3766">
          <cell r="C3766" t="str">
            <v>Velennes</v>
          </cell>
        </row>
        <row r="3767">
          <cell r="C3767" t="str">
            <v>Vercourt</v>
          </cell>
        </row>
        <row r="3768">
          <cell r="C3768" t="str">
            <v>Vergies</v>
          </cell>
        </row>
        <row r="3769">
          <cell r="C3769" t="str">
            <v>Vermandovillers</v>
          </cell>
        </row>
        <row r="3770">
          <cell r="C3770" t="str">
            <v>Verpillières</v>
          </cell>
        </row>
        <row r="3771">
          <cell r="C3771" t="str">
            <v>Vers-sur-Selle</v>
          </cell>
        </row>
        <row r="3772">
          <cell r="C3772" t="str">
            <v>Vignacourt</v>
          </cell>
        </row>
        <row r="3773">
          <cell r="C3773" t="str">
            <v>Villecourt</v>
          </cell>
        </row>
        <row r="3774">
          <cell r="C3774" t="str">
            <v>Ville-le-Marclet</v>
          </cell>
        </row>
        <row r="3775">
          <cell r="C3775" t="str">
            <v>Villeroy</v>
          </cell>
        </row>
        <row r="3776">
          <cell r="C3776" t="str">
            <v>Villers-aux-Érables</v>
          </cell>
        </row>
        <row r="3777">
          <cell r="C3777" t="str">
            <v>Villers-Bocage</v>
          </cell>
        </row>
        <row r="3778">
          <cell r="C3778" t="str">
            <v>Villers-Bretonneux</v>
          </cell>
        </row>
        <row r="3779">
          <cell r="C3779" t="str">
            <v>Villers-Campsart</v>
          </cell>
        </row>
        <row r="3780">
          <cell r="C3780" t="str">
            <v>Villers-Carbonnel</v>
          </cell>
        </row>
        <row r="3781">
          <cell r="C3781" t="str">
            <v>Villers-Faucon</v>
          </cell>
        </row>
        <row r="3782">
          <cell r="C3782" t="str">
            <v>Villers-lès-Roye</v>
          </cell>
        </row>
        <row r="3783">
          <cell r="C3783" t="str">
            <v>Villers-sous-Ailly</v>
          </cell>
        </row>
        <row r="3784">
          <cell r="C3784" t="str">
            <v>Villers-sur-Authie</v>
          </cell>
        </row>
        <row r="3785">
          <cell r="C3785" t="str">
            <v>Villers-Tournelle</v>
          </cell>
        </row>
        <row r="3786">
          <cell r="C3786" t="str">
            <v>Ville-sur-Ancre</v>
          </cell>
        </row>
        <row r="3787">
          <cell r="C3787" t="str">
            <v>Vironchaux</v>
          </cell>
        </row>
        <row r="3788">
          <cell r="C3788" t="str">
            <v>Vismes</v>
          </cell>
        </row>
        <row r="3789">
          <cell r="C3789" t="str">
            <v>Vitz-sur-Authie</v>
          </cell>
        </row>
        <row r="3790">
          <cell r="C3790" t="str">
            <v>Voyennes</v>
          </cell>
        </row>
        <row r="3791">
          <cell r="C3791" t="str">
            <v>Vraignes-en-Vermandois</v>
          </cell>
        </row>
        <row r="3792">
          <cell r="C3792" t="str">
            <v>Vraignes-lès-Hornoy</v>
          </cell>
        </row>
        <row r="3793">
          <cell r="C3793" t="str">
            <v>Vrély</v>
          </cell>
        </row>
        <row r="3794">
          <cell r="C3794" t="str">
            <v>Vron</v>
          </cell>
        </row>
        <row r="3795">
          <cell r="C3795" t="str">
            <v>Wargnies</v>
          </cell>
        </row>
        <row r="3796">
          <cell r="C3796" t="str">
            <v>Warloy-Baillon</v>
          </cell>
        </row>
        <row r="3797">
          <cell r="C3797" t="str">
            <v>Warlus</v>
          </cell>
        </row>
        <row r="3798">
          <cell r="C3798" t="str">
            <v>Warsy</v>
          </cell>
        </row>
        <row r="3799">
          <cell r="C3799" t="str">
            <v>Warvillers</v>
          </cell>
        </row>
        <row r="3800">
          <cell r="C3800" t="str">
            <v>Wiencourt-l'Équipée</v>
          </cell>
        </row>
        <row r="3801">
          <cell r="C3801" t="str">
            <v>Wiry-au-Mont</v>
          </cell>
        </row>
        <row r="3802">
          <cell r="C3802" t="str">
            <v>Woignarue</v>
          </cell>
        </row>
        <row r="3803">
          <cell r="C3803" t="str">
            <v>Woincourt</v>
          </cell>
        </row>
        <row r="3804">
          <cell r="C3804" t="str">
            <v>Woirel</v>
          </cell>
        </row>
        <row r="3805">
          <cell r="C3805" t="str">
            <v>Y</v>
          </cell>
        </row>
        <row r="3806">
          <cell r="C3806" t="str">
            <v>Yaucourt-Bussus</v>
          </cell>
        </row>
        <row r="3807">
          <cell r="C3807" t="str">
            <v>Yonval</v>
          </cell>
        </row>
        <row r="3808">
          <cell r="C3808" t="str">
            <v>Yvrench</v>
          </cell>
        </row>
        <row r="3809">
          <cell r="C3809" t="str">
            <v>Yvrencheux</v>
          </cell>
        </row>
        <row r="3810">
          <cell r="C3810" t="str">
            <v>Yzengremer</v>
          </cell>
        </row>
        <row r="3811">
          <cell r="C3811" t="str">
            <v>Yzeux</v>
          </cell>
        </row>
      </sheetData>
      <sheetData sheetId="2">
        <row r="1">
          <cell r="C1" t="str">
            <v>Commune</v>
          </cell>
        </row>
        <row r="2">
          <cell r="C2" t="str">
            <v>Attilly</v>
          </cell>
        </row>
        <row r="3">
          <cell r="C3" t="str">
            <v>Bellenglise</v>
          </cell>
        </row>
        <row r="4">
          <cell r="C4" t="str">
            <v>Bernot</v>
          </cell>
        </row>
        <row r="5">
          <cell r="C5" t="str">
            <v>Caulaincourt</v>
          </cell>
        </row>
        <row r="6">
          <cell r="C6" t="str">
            <v>Essigny-le-Petit</v>
          </cell>
        </row>
        <row r="7">
          <cell r="C7" t="str">
            <v>Étreillers</v>
          </cell>
        </row>
        <row r="8">
          <cell r="C8" t="str">
            <v>Fayet</v>
          </cell>
        </row>
        <row r="9">
          <cell r="C9" t="str">
            <v>Fontaine-Notre-Dame</v>
          </cell>
        </row>
        <row r="10">
          <cell r="C10" t="str">
            <v>Francilly-Selency</v>
          </cell>
        </row>
        <row r="11">
          <cell r="C11" t="str">
            <v>Gricourt</v>
          </cell>
        </row>
        <row r="12">
          <cell r="C12" t="str">
            <v>Harly</v>
          </cell>
        </row>
        <row r="13">
          <cell r="C13" t="str">
            <v>Lehaucourt</v>
          </cell>
        </row>
        <row r="14">
          <cell r="C14" t="str">
            <v>Holnon</v>
          </cell>
        </row>
        <row r="15">
          <cell r="C15" t="str">
            <v>Homblières</v>
          </cell>
        </row>
        <row r="16">
          <cell r="C16" t="str">
            <v>Jeancourt</v>
          </cell>
        </row>
        <row r="17">
          <cell r="C17" t="str">
            <v>Lesdins</v>
          </cell>
        </row>
        <row r="18">
          <cell r="C18" t="str">
            <v>Levergies</v>
          </cell>
        </row>
        <row r="19">
          <cell r="C19" t="str">
            <v>Magny-la-Fosse</v>
          </cell>
        </row>
        <row r="20">
          <cell r="C20" t="str">
            <v>Maissemy</v>
          </cell>
        </row>
        <row r="21">
          <cell r="C21" t="str">
            <v>Marcy</v>
          </cell>
        </row>
        <row r="22">
          <cell r="C22" t="str">
            <v>Morcourt</v>
          </cell>
        </row>
        <row r="23">
          <cell r="C23" t="str">
            <v>Omissy</v>
          </cell>
        </row>
        <row r="24">
          <cell r="C24" t="str">
            <v>Pontru</v>
          </cell>
        </row>
        <row r="25">
          <cell r="C25" t="str">
            <v>Pontruet</v>
          </cell>
        </row>
        <row r="26">
          <cell r="C26" t="str">
            <v>Remaucourt</v>
          </cell>
        </row>
        <row r="27">
          <cell r="C27" t="str">
            <v>Rouvroy</v>
          </cell>
        </row>
        <row r="28">
          <cell r="C28" t="str">
            <v>Saint-Quentin</v>
          </cell>
        </row>
        <row r="29">
          <cell r="C29" t="str">
            <v>Savy</v>
          </cell>
        </row>
        <row r="30">
          <cell r="C30" t="str">
            <v>Sequehart</v>
          </cell>
        </row>
        <row r="31">
          <cell r="C31" t="str">
            <v>Vaux-en-Vermandois</v>
          </cell>
        </row>
        <row r="32">
          <cell r="C32" t="str">
            <v>Vendelles</v>
          </cell>
        </row>
        <row r="33">
          <cell r="C33" t="str">
            <v>Le Verguier</v>
          </cell>
        </row>
        <row r="34">
          <cell r="C34" t="str">
            <v>Vermand</v>
          </cell>
        </row>
        <row r="35">
          <cell r="C35" t="str">
            <v>Poeuilly</v>
          </cell>
        </row>
        <row r="36">
          <cell r="C36" t="str">
            <v>Abancourt</v>
          </cell>
        </row>
        <row r="37">
          <cell r="C37" t="str">
            <v>Anneux</v>
          </cell>
        </row>
        <row r="38">
          <cell r="C38" t="str">
            <v>Awoingt</v>
          </cell>
        </row>
        <row r="39">
          <cell r="C39" t="str">
            <v>Banteux</v>
          </cell>
        </row>
        <row r="40">
          <cell r="C40" t="str">
            <v>Bantigny</v>
          </cell>
        </row>
        <row r="41">
          <cell r="C41" t="str">
            <v>Bantouzelle</v>
          </cell>
        </row>
        <row r="42">
          <cell r="C42" t="str">
            <v>Blécourt</v>
          </cell>
        </row>
        <row r="43">
          <cell r="C43" t="str">
            <v>Cagnoncles</v>
          </cell>
        </row>
        <row r="44">
          <cell r="C44" t="str">
            <v>Cambrai</v>
          </cell>
        </row>
        <row r="45">
          <cell r="C45" t="str">
            <v>Cantaing-sur-Escaut</v>
          </cell>
        </row>
        <row r="46">
          <cell r="C46" t="str">
            <v>Cauroir</v>
          </cell>
        </row>
        <row r="47">
          <cell r="C47" t="str">
            <v>Crèvecoeur-sur-
l'Escaut</v>
          </cell>
        </row>
        <row r="48">
          <cell r="C48" t="str">
            <v>Cuvillers</v>
          </cell>
        </row>
        <row r="49">
          <cell r="C49" t="str">
            <v>Escaudoeuvres</v>
          </cell>
        </row>
        <row r="50">
          <cell r="C50" t="str">
            <v>Estourmel</v>
          </cell>
        </row>
        <row r="51">
          <cell r="C51" t="str">
            <v>Eswars</v>
          </cell>
        </row>
        <row r="52">
          <cell r="C52" t="str">
            <v>Flesquières</v>
          </cell>
        </row>
        <row r="53">
          <cell r="C53" t="str">
            <v>Fontaine-Notre-Dame</v>
          </cell>
        </row>
        <row r="54">
          <cell r="C54" t="str">
            <v>Gonnelieu</v>
          </cell>
        </row>
        <row r="55">
          <cell r="C55" t="str">
            <v>Gouzeaucourt</v>
          </cell>
        </row>
        <row r="56">
          <cell r="C56" t="str">
            <v>Haynecourt</v>
          </cell>
        </row>
        <row r="57">
          <cell r="C57" t="str">
            <v>Honnecourt-sur-
Escaut</v>
          </cell>
        </row>
        <row r="58">
          <cell r="C58" t="str">
            <v>Lesdain</v>
          </cell>
        </row>
        <row r="59">
          <cell r="C59" t="str">
            <v>Marcoing</v>
          </cell>
        </row>
        <row r="60">
          <cell r="C60" t="str">
            <v>Masnières</v>
          </cell>
        </row>
        <row r="61">
          <cell r="C61" t="str">
            <v>Moeuvres</v>
          </cell>
        </row>
        <row r="62">
          <cell r="C62" t="str">
            <v>Neuville-Saint-Rémy</v>
          </cell>
        </row>
        <row r="63">
          <cell r="C63" t="str">
            <v>Niergnies</v>
          </cell>
        </row>
        <row r="64">
          <cell r="C64" t="str">
            <v>Noyelles-sur-Escaut</v>
          </cell>
        </row>
        <row r="65">
          <cell r="C65" t="str">
            <v>Proville</v>
          </cell>
        </row>
        <row r="66">
          <cell r="C66" t="str">
            <v>Raillencourt-Sainte-
Olle</v>
          </cell>
        </row>
        <row r="67">
          <cell r="C67" t="str">
            <v>Ramillies</v>
          </cell>
        </row>
        <row r="68">
          <cell r="C68" t="str">
            <v>Ribécourt-la-Tour</v>
          </cell>
        </row>
        <row r="69">
          <cell r="C69" t="str">
            <v>Les Rues-des-Vignes</v>
          </cell>
        </row>
        <row r="70">
          <cell r="C70" t="str">
            <v>Rumilly-en-Cambrésis</v>
          </cell>
        </row>
        <row r="71">
          <cell r="C71" t="str">
            <v>Sailly-lez-Cambrai</v>
          </cell>
        </row>
        <row r="72">
          <cell r="C72" t="str">
            <v>Sancourt</v>
          </cell>
        </row>
        <row r="73">
          <cell r="C73" t="str">
            <v>Séranvillers-Forenville</v>
          </cell>
        </row>
        <row r="74">
          <cell r="C74" t="str">
            <v>Thun-l'Évêque</v>
          </cell>
        </row>
        <row r="75">
          <cell r="C75" t="str">
            <v>Thun-Saint-Martin</v>
          </cell>
        </row>
        <row r="76">
          <cell r="C76" t="str">
            <v>Tilloy-lez-Cambrai</v>
          </cell>
        </row>
        <row r="77">
          <cell r="C77" t="str">
            <v>Villers-Guislain</v>
          </cell>
        </row>
        <row r="78">
          <cell r="C78" t="str">
            <v>Villers-Plouich</v>
          </cell>
        </row>
        <row r="79">
          <cell r="C79" t="str">
            <v>Wambaix</v>
          </cell>
        </row>
        <row r="80">
          <cell r="C80" t="str">
            <v>Bourlon</v>
          </cell>
        </row>
        <row r="81">
          <cell r="C81" t="str">
            <v>Épinoy</v>
          </cell>
        </row>
        <row r="82">
          <cell r="C82" t="str">
            <v>Graincourt-lès-
Havrincourt</v>
          </cell>
        </row>
        <row r="83">
          <cell r="C83" t="str">
            <v>Havrincourt</v>
          </cell>
        </row>
        <row r="84">
          <cell r="C84" t="str">
            <v>Metz-en-Couture</v>
          </cell>
        </row>
        <row r="85">
          <cell r="C85" t="str">
            <v>Trescault</v>
          </cell>
        </row>
        <row r="86">
          <cell r="C86" t="str">
            <v>Croix</v>
          </cell>
        </row>
        <row r="87">
          <cell r="C87" t="str">
            <v>Dechy</v>
          </cell>
        </row>
        <row r="88">
          <cell r="C88" t="str">
            <v>Erchin</v>
          </cell>
        </row>
        <row r="89">
          <cell r="C89" t="str">
            <v>Guesnain</v>
          </cell>
        </row>
        <row r="90">
          <cell r="C90" t="str">
            <v>Lewarde</v>
          </cell>
        </row>
        <row r="91">
          <cell r="C91" t="str">
            <v>Loffre</v>
          </cell>
        </row>
        <row r="92">
          <cell r="C92" t="str">
            <v>Roucourt</v>
          </cell>
        </row>
        <row r="93">
          <cell r="C93" t="str">
            <v>Douai</v>
          </cell>
        </row>
        <row r="94">
          <cell r="C94" t="str">
            <v>Dunkerque</v>
          </cell>
        </row>
        <row r="95">
          <cell r="C95" t="str">
            <v>Flines-lez-Raches</v>
          </cell>
        </row>
        <row r="96">
          <cell r="C96" t="str">
            <v>Ostricourt</v>
          </cell>
        </row>
        <row r="97">
          <cell r="C97" t="str">
            <v>Thumeries</v>
          </cell>
        </row>
        <row r="98">
          <cell r="C98" t="str">
            <v>Beaudignies</v>
          </cell>
        </row>
        <row r="99">
          <cell r="C99" t="str">
            <v>Bermerain</v>
          </cell>
        </row>
        <row r="100">
          <cell r="C100" t="str">
            <v>Capelle</v>
          </cell>
        </row>
        <row r="101">
          <cell r="C101" t="str">
            <v>Englefontaine</v>
          </cell>
        </row>
        <row r="102">
          <cell r="C102" t="str">
            <v>Frasnoy</v>
          </cell>
        </row>
        <row r="103">
          <cell r="C103" t="str">
            <v>Ghissignies</v>
          </cell>
        </row>
        <row r="104">
          <cell r="C104" t="str">
            <v>Gommegnies</v>
          </cell>
        </row>
        <row r="105">
          <cell r="C105" t="str">
            <v>Hecq</v>
          </cell>
        </row>
        <row r="106">
          <cell r="C106" t="str">
            <v>Jenlain</v>
          </cell>
        </row>
        <row r="107">
          <cell r="C107" t="str">
            <v>Jolimetz</v>
          </cell>
        </row>
        <row r="108">
          <cell r="C108" t="str">
            <v>Locquignol</v>
          </cell>
        </row>
        <row r="109">
          <cell r="C109" t="str">
            <v>Louvignies-Quesnoy</v>
          </cell>
        </row>
        <row r="110">
          <cell r="C110" t="str">
            <v>Neuville-en-Avesnois</v>
          </cell>
        </row>
        <row r="111">
          <cell r="C111" t="str">
            <v>Orsinval</v>
          </cell>
        </row>
        <row r="112">
          <cell r="C112" t="str">
            <v>Poix-du-Nord</v>
          </cell>
        </row>
        <row r="113">
          <cell r="C113" t="str">
            <v>Potelle</v>
          </cell>
        </row>
        <row r="114">
          <cell r="C114" t="str">
            <v>Preux-au-Bois</v>
          </cell>
        </row>
        <row r="115">
          <cell r="C115" t="str">
            <v>Preux-au-Sart</v>
          </cell>
        </row>
        <row r="116">
          <cell r="C116" t="str">
            <v>Le Quesnoy</v>
          </cell>
        </row>
        <row r="117">
          <cell r="C117" t="str">
            <v>Raucourt-au-Bois</v>
          </cell>
        </row>
        <row r="118">
          <cell r="C118" t="str">
            <v>Robersart</v>
          </cell>
        </row>
        <row r="119">
          <cell r="C119" t="str">
            <v>Ruesnes</v>
          </cell>
        </row>
        <row r="120">
          <cell r="C120" t="str">
            <v>Saint-Martin-sur-
Écaillon</v>
          </cell>
        </row>
        <row r="121">
          <cell r="C121" t="str">
            <v>Salesches</v>
          </cell>
        </row>
        <row r="122">
          <cell r="C122" t="str">
            <v>Villereau</v>
          </cell>
        </row>
        <row r="123">
          <cell r="C123" t="str">
            <v>Villers-Pol</v>
          </cell>
        </row>
        <row r="124">
          <cell r="C124" t="str">
            <v>Wargnies-le-Grand</v>
          </cell>
        </row>
        <row r="125">
          <cell r="C125" t="str">
            <v>Wargnies-le-Petit</v>
          </cell>
        </row>
        <row r="126">
          <cell r="C126" t="str">
            <v>Roubaix</v>
          </cell>
        </row>
        <row r="127">
          <cell r="C127" t="str">
            <v>Tourcoing</v>
          </cell>
        </row>
        <row r="128">
          <cell r="C128" t="str">
            <v>Valenciennes</v>
          </cell>
        </row>
        <row r="129">
          <cell r="C129" t="str">
            <v>Wattrelos</v>
          </cell>
        </row>
        <row r="130">
          <cell r="C130" t="str">
            <v>Abbecourt</v>
          </cell>
        </row>
        <row r="131">
          <cell r="C131" t="str">
            <v>Abbeville-Saint-
Lucien</v>
          </cell>
        </row>
        <row r="132">
          <cell r="C132" t="str">
            <v>Allonne</v>
          </cell>
        </row>
        <row r="133">
          <cell r="C133" t="str">
            <v>Auneuil</v>
          </cell>
        </row>
        <row r="134">
          <cell r="C134" t="str">
            <v>Auteuil</v>
          </cell>
        </row>
        <row r="135">
          <cell r="C135" t="str">
            <v>Beaumont-les- Nonains</v>
          </cell>
        </row>
        <row r="136">
          <cell r="C136" t="str">
            <v>Beauvais</v>
          </cell>
        </row>
        <row r="137">
          <cell r="C137" t="str">
            <v>Berneuil-en-Bray</v>
          </cell>
        </row>
        <row r="138">
          <cell r="C138" t="str">
            <v>Bonlier</v>
          </cell>
        </row>
        <row r="139">
          <cell r="C139" t="str">
            <v>Bonnières</v>
          </cell>
        </row>
        <row r="140">
          <cell r="C140" t="str">
            <v>Fontaine-Saint-Lucien</v>
          </cell>
        </row>
        <row r="141">
          <cell r="C141" t="str">
            <v>Fouquenies</v>
          </cell>
        </row>
        <row r="142">
          <cell r="C142" t="str">
            <v>Frocourt</v>
          </cell>
        </row>
        <row r="143">
          <cell r="C143" t="str">
            <v>Goincourt</v>
          </cell>
        </row>
        <row r="144">
          <cell r="C144" t="str">
            <v>Guignecourt</v>
          </cell>
        </row>
        <row r="145">
          <cell r="C145" t="str">
            <v>Herchies</v>
          </cell>
        </row>
        <row r="146">
          <cell r="C146" t="str">
            <v>La Houssoye</v>
          </cell>
        </row>
        <row r="147">
          <cell r="C147" t="str">
            <v>Jouy-sous-Thelle</v>
          </cell>
        </row>
        <row r="148">
          <cell r="C148" t="str">
            <v>Juvignies</v>
          </cell>
        </row>
        <row r="149">
          <cell r="C149" t="str">
            <v>Lachapelle-aux-Pots</v>
          </cell>
        </row>
        <row r="150">
          <cell r="C150" t="str">
            <v>Lhéraule</v>
          </cell>
        </row>
        <row r="151">
          <cell r="C151" t="str">
            <v>Maisoncelle-Saint-
Pierre</v>
          </cell>
        </row>
        <row r="152">
          <cell r="C152" t="str">
            <v>Milly-sur-Thérain</v>
          </cell>
        </row>
        <row r="153">
          <cell r="C153" t="str">
            <v>Le Mont-Saint-Adrien</v>
          </cell>
        </row>
        <row r="154">
          <cell r="C154" t="str">
            <v>La Neuville-Garnier</v>
          </cell>
        </row>
        <row r="155">
          <cell r="C155" t="str">
            <v>La Neuville-Vault</v>
          </cell>
        </row>
        <row r="156">
          <cell r="C156" t="str">
            <v>Nivillers</v>
          </cell>
        </row>
        <row r="157">
          <cell r="C157" t="str">
            <v>Ons-en-Bray</v>
          </cell>
        </row>
        <row r="158">
          <cell r="C158" t="str">
            <v>Oroër</v>
          </cell>
        </row>
        <row r="159">
          <cell r="C159" t="str">
            <v>Pierrefitte-en- Beauvaisis</v>
          </cell>
        </row>
        <row r="160">
          <cell r="C160" t="str">
            <v>Rainvillers</v>
          </cell>
        </row>
        <row r="161">
          <cell r="C161" t="str">
            <v>Saint-Aubin-en-Bray</v>
          </cell>
        </row>
        <row r="162">
          <cell r="C162" t="str">
            <v>Saint-Germain-la-
Poterie</v>
          </cell>
        </row>
        <row r="163">
          <cell r="C163" t="str">
            <v>Saint-Léger-en-Bray</v>
          </cell>
        </row>
        <row r="164">
          <cell r="C164" t="str">
            <v>Saint-Martin-le-
Noeud</v>
          </cell>
        </row>
        <row r="165">
          <cell r="C165" t="str">
            <v>Saint-Omer-en- Chaussée</v>
          </cell>
        </row>
        <row r="166">
          <cell r="C166" t="str">
            <v>Saint-Paul</v>
          </cell>
        </row>
        <row r="167">
          <cell r="C167" t="str">
            <v>Saint-Sulpice</v>
          </cell>
        </row>
        <row r="168">
          <cell r="C168" t="str">
            <v>Savignies</v>
          </cell>
        </row>
        <row r="169">
          <cell r="C169" t="str">
            <v>Therdonne</v>
          </cell>
        </row>
        <row r="170">
          <cell r="C170" t="str">
            <v>Tillé</v>
          </cell>
        </row>
        <row r="171">
          <cell r="C171" t="str">
            <v>Troissereux</v>
          </cell>
        </row>
        <row r="172">
          <cell r="C172" t="str">
            <v>Troussures</v>
          </cell>
        </row>
        <row r="173">
          <cell r="C173" t="str">
            <v>Le Vauroux</v>
          </cell>
        </row>
        <row r="174">
          <cell r="C174" t="str">
            <v>Velennes</v>
          </cell>
        </row>
        <row r="175">
          <cell r="C175" t="str">
            <v>Verderel-lès- Sauqueuse</v>
          </cell>
        </row>
        <row r="176">
          <cell r="C176" t="str">
            <v>Villers-Saint- Barthélemy</v>
          </cell>
        </row>
        <row r="177">
          <cell r="C177" t="str">
            <v>Villers-sur-Bonnières</v>
          </cell>
        </row>
        <row r="178">
          <cell r="C178" t="str">
            <v>Villotran</v>
          </cell>
        </row>
        <row r="179">
          <cell r="C179" t="str">
            <v>Warluis</v>
          </cell>
        </row>
        <row r="180">
          <cell r="C180" t="str">
            <v>Aux Marais</v>
          </cell>
        </row>
        <row r="181">
          <cell r="C181" t="str">
            <v>Armancourt</v>
          </cell>
        </row>
        <row r="182">
          <cell r="C182" t="str">
            <v>Compiègne</v>
          </cell>
        </row>
        <row r="183">
          <cell r="C183" t="str">
            <v>Lacroix-Saint-Ouen</v>
          </cell>
        </row>
        <row r="184">
          <cell r="C184" t="str">
            <v>Rethondes</v>
          </cell>
        </row>
        <row r="185">
          <cell r="C185" t="str">
            <v>Rivecourt</v>
          </cell>
        </row>
        <row r="186">
          <cell r="C186" t="str">
            <v>Saint-Jean-aux-Bois</v>
          </cell>
        </row>
        <row r="187">
          <cell r="C187" t="str">
            <v>Vieux-Moulin</v>
          </cell>
        </row>
        <row r="188">
          <cell r="C188" t="str">
            <v>Creil</v>
          </cell>
        </row>
        <row r="189">
          <cell r="C189" t="str">
            <v>Verneuil-en-Halatte</v>
          </cell>
        </row>
        <row r="190">
          <cell r="C190" t="str">
            <v>Apremont</v>
          </cell>
        </row>
        <row r="191">
          <cell r="C191" t="str">
            <v>Saint-Maximin</v>
          </cell>
        </row>
        <row r="192">
          <cell r="C192" t="str">
            <v>Aumont-en-Halatte</v>
          </cell>
        </row>
        <row r="193">
          <cell r="C193" t="str">
            <v>Barbery</v>
          </cell>
        </row>
        <row r="194">
          <cell r="C194" t="str">
            <v>Borest</v>
          </cell>
        </row>
        <row r="195">
          <cell r="C195" t="str">
            <v>Brasseuse</v>
          </cell>
        </row>
        <row r="196">
          <cell r="C196" t="str">
            <v>Chamant</v>
          </cell>
        </row>
        <row r="197">
          <cell r="C197" t="str">
            <v>Courteuil</v>
          </cell>
        </row>
        <row r="198">
          <cell r="C198" t="str">
            <v>Fontaine-Chaalis</v>
          </cell>
        </row>
        <row r="199">
          <cell r="C199" t="str">
            <v>Montépilloy</v>
          </cell>
        </row>
        <row r="200">
          <cell r="C200" t="str">
            <v>Mont-l'Évêque</v>
          </cell>
        </row>
        <row r="201">
          <cell r="C201" t="str">
            <v>Montlognon</v>
          </cell>
        </row>
        <row r="202">
          <cell r="C202" t="str">
            <v>Ognon</v>
          </cell>
        </row>
        <row r="203">
          <cell r="C203" t="str">
            <v>Rully</v>
          </cell>
        </row>
        <row r="204">
          <cell r="C204" t="str">
            <v>Senlis</v>
          </cell>
        </row>
        <row r="205">
          <cell r="C205" t="str">
            <v>Blaringhem</v>
          </cell>
        </row>
        <row r="206">
          <cell r="C206" t="str">
            <v>Boëseghem</v>
          </cell>
        </row>
        <row r="207">
          <cell r="C207" t="str">
            <v>Aire-sur-la-Lys</v>
          </cell>
        </row>
        <row r="208">
          <cell r="C208" t="str">
            <v>Blessy</v>
          </cell>
        </row>
        <row r="209">
          <cell r="C209" t="str">
            <v>Bomy</v>
          </cell>
        </row>
        <row r="210">
          <cell r="C210" t="str">
            <v>Clarques</v>
          </cell>
        </row>
        <row r="211">
          <cell r="C211" t="str">
            <v>Delettes</v>
          </cell>
        </row>
        <row r="212">
          <cell r="C212" t="str">
            <v>Ecques</v>
          </cell>
        </row>
        <row r="213">
          <cell r="C213" t="str">
            <v>Enguinegatte</v>
          </cell>
        </row>
        <row r="214">
          <cell r="C214" t="str">
            <v>Enquin-les-Mines</v>
          </cell>
        </row>
        <row r="215">
          <cell r="C215" t="str">
            <v>Erny-Saint-Julien</v>
          </cell>
        </row>
        <row r="216">
          <cell r="C216" t="str">
            <v>Estrée-Blanche</v>
          </cell>
        </row>
        <row r="217">
          <cell r="C217" t="str">
            <v>Fléchin</v>
          </cell>
        </row>
        <row r="218">
          <cell r="C218" t="str">
            <v>Lambres</v>
          </cell>
        </row>
        <row r="219">
          <cell r="C219" t="str">
            <v>Liettres</v>
          </cell>
        </row>
        <row r="220">
          <cell r="C220" t="str">
            <v>Linghem</v>
          </cell>
        </row>
        <row r="221">
          <cell r="C221" t="str">
            <v>Mametz</v>
          </cell>
        </row>
        <row r="222">
          <cell r="C222" t="str">
            <v>Quernes</v>
          </cell>
        </row>
        <row r="223">
          <cell r="C223" t="str">
            <v>Quiestède</v>
          </cell>
        </row>
        <row r="224">
          <cell r="C224" t="str">
            <v>Rebecques</v>
          </cell>
        </row>
        <row r="225">
          <cell r="C225" t="str">
            <v>Roquetoire</v>
          </cell>
        </row>
        <row r="226">
          <cell r="C226" t="str">
            <v>Thérouanne</v>
          </cell>
        </row>
        <row r="227">
          <cell r="C227" t="str">
            <v>Witternesse</v>
          </cell>
        </row>
        <row r="228">
          <cell r="C228" t="str">
            <v>Wittes</v>
          </cell>
        </row>
        <row r="229">
          <cell r="C229" t="str">
            <v>Anzin-Saint-Aubin</v>
          </cell>
        </row>
        <row r="230">
          <cell r="C230" t="str">
            <v>Arras</v>
          </cell>
        </row>
        <row r="231">
          <cell r="C231" t="str">
            <v>Maroeuil</v>
          </cell>
        </row>
        <row r="232">
          <cell r="C232" t="str">
            <v>Sainte-Catherine</v>
          </cell>
        </row>
        <row r="233">
          <cell r="C233" t="str">
            <v>Auchy-les-Mines</v>
          </cell>
        </row>
        <row r="234">
          <cell r="C234" t="str">
            <v>Cambrin</v>
          </cell>
        </row>
        <row r="235">
          <cell r="C235" t="str">
            <v>Cuinchy</v>
          </cell>
        </row>
        <row r="236">
          <cell r="C236" t="str">
            <v>Givenchy-lès-la-
Bassée</v>
          </cell>
        </row>
        <row r="237">
          <cell r="C237" t="str">
            <v>Haisnes</v>
          </cell>
        </row>
        <row r="238">
          <cell r="C238" t="str">
            <v>Annezin</v>
          </cell>
        </row>
        <row r="239">
          <cell r="C239" t="str">
            <v>Béthune</v>
          </cell>
        </row>
        <row r="240">
          <cell r="C240" t="str">
            <v>Fouquereuil</v>
          </cell>
        </row>
        <row r="241">
          <cell r="C241" t="str">
            <v>Fouquières-lès- Béthune</v>
          </cell>
        </row>
        <row r="242">
          <cell r="C242" t="str">
            <v>Hinges</v>
          </cell>
        </row>
        <row r="243">
          <cell r="C243" t="str">
            <v>Oblinghem</v>
          </cell>
        </row>
        <row r="244">
          <cell r="C244" t="str">
            <v>Vaudricourt</v>
          </cell>
        </row>
        <row r="245">
          <cell r="C245" t="str">
            <v>Vendin-lès-Béthune</v>
          </cell>
        </row>
        <row r="246">
          <cell r="C246" t="str">
            <v>Verquigneul</v>
          </cell>
        </row>
        <row r="247">
          <cell r="C247" t="str">
            <v>Verquin</v>
          </cell>
        </row>
        <row r="248">
          <cell r="C248" t="str">
            <v>Boulogne-sur-Mer</v>
          </cell>
        </row>
        <row r="249">
          <cell r="C249" t="str">
            <v>Calais</v>
          </cell>
        </row>
        <row r="250">
          <cell r="C250" t="str">
            <v>Coulogne</v>
          </cell>
        </row>
        <row r="251">
          <cell r="C251" t="str">
            <v>Lens</v>
          </cell>
        </row>
        <row r="252">
          <cell r="C252" t="str">
            <v>Loison-sous-Lens</v>
          </cell>
        </row>
        <row r="253">
          <cell r="C253" t="str">
            <v>Angres</v>
          </cell>
        </row>
        <row r="254">
          <cell r="C254" t="str">
            <v>Carency</v>
          </cell>
        </row>
        <row r="255">
          <cell r="C255" t="str">
            <v>Givenchy-en-Gohelle</v>
          </cell>
        </row>
        <row r="256">
          <cell r="C256" t="str">
            <v>Liévin</v>
          </cell>
        </row>
        <row r="257">
          <cell r="C257" t="str">
            <v>Souchez</v>
          </cell>
        </row>
        <row r="258">
          <cell r="C258" t="str">
            <v>Aix-en-Issart</v>
          </cell>
        </row>
        <row r="259">
          <cell r="C259" t="str">
            <v>Alette</v>
          </cell>
        </row>
        <row r="260">
          <cell r="C260" t="str">
            <v>Attin</v>
          </cell>
        </row>
        <row r="261">
          <cell r="C261" t="str">
            <v>Beaumerie-Saint- Martin</v>
          </cell>
        </row>
        <row r="262">
          <cell r="C262" t="str">
            <v>Beaurainville</v>
          </cell>
        </row>
        <row r="263">
          <cell r="C263" t="str">
            <v>Bernieulles</v>
          </cell>
        </row>
        <row r="264">
          <cell r="C264" t="str">
            <v>Beussent</v>
          </cell>
        </row>
        <row r="265">
          <cell r="C265" t="str">
            <v>Beutin</v>
          </cell>
        </row>
        <row r="266">
          <cell r="C266" t="str">
            <v>Bimont</v>
          </cell>
        </row>
        <row r="267">
          <cell r="C267" t="str">
            <v>Boisjean</v>
          </cell>
        </row>
        <row r="268">
          <cell r="C268" t="str">
            <v>Boubers-lès-Hesmond</v>
          </cell>
        </row>
        <row r="269">
          <cell r="C269" t="str">
            <v>Brimeux</v>
          </cell>
        </row>
        <row r="270">
          <cell r="C270" t="str">
            <v>Buire-le-Sec</v>
          </cell>
        </row>
        <row r="271">
          <cell r="C271" t="str">
            <v>La Calotterie</v>
          </cell>
        </row>
        <row r="272">
          <cell r="C272" t="str">
            <v>Campagne-lès-Hesdin</v>
          </cell>
        </row>
        <row r="273">
          <cell r="C273" t="str">
            <v>Campigneulles-les-
Grandes</v>
          </cell>
        </row>
        <row r="274">
          <cell r="C274" t="str">
            <v>Campigneulles-les- Petites</v>
          </cell>
        </row>
        <row r="275">
          <cell r="C275" t="str">
            <v>Clenleu</v>
          </cell>
        </row>
        <row r="276">
          <cell r="C276" t="str">
            <v>Douriez</v>
          </cell>
        </row>
        <row r="277">
          <cell r="C277" t="str">
            <v>Écuires</v>
          </cell>
        </row>
        <row r="278">
          <cell r="C278" t="str">
            <v>Estrée</v>
          </cell>
        </row>
        <row r="279">
          <cell r="C279" t="str">
            <v>Estréelles</v>
          </cell>
        </row>
        <row r="280">
          <cell r="C280" t="str">
            <v>Gouy-Saint-André</v>
          </cell>
        </row>
        <row r="281">
          <cell r="C281" t="str">
            <v>Hesmond</v>
          </cell>
        </row>
        <row r="282">
          <cell r="C282" t="str">
            <v>Inxent</v>
          </cell>
        </row>
        <row r="283">
          <cell r="C283" t="str">
            <v>Lebiez</v>
          </cell>
        </row>
        <row r="284">
          <cell r="C284" t="str">
            <v>Lespinoy</v>
          </cell>
        </row>
        <row r="285">
          <cell r="C285" t="str">
            <v>Loison-sur-Créquoise</v>
          </cell>
        </row>
        <row r="286">
          <cell r="C286" t="str">
            <v>La Madelaine-sous- Montreuil</v>
          </cell>
        </row>
        <row r="287">
          <cell r="C287" t="str">
            <v>Maintenay</v>
          </cell>
        </row>
        <row r="288">
          <cell r="C288" t="str">
            <v>Marant</v>
          </cell>
        </row>
        <row r="289">
          <cell r="C289" t="str">
            <v>Marenla</v>
          </cell>
        </row>
        <row r="290">
          <cell r="C290" t="str">
            <v>Maresquel- Ecquemicourt</v>
          </cell>
        </row>
        <row r="291">
          <cell r="C291" t="str">
            <v>Marles-sur-Canche</v>
          </cell>
        </row>
        <row r="292">
          <cell r="C292" t="str">
            <v>Montcavrel</v>
          </cell>
        </row>
        <row r="293">
          <cell r="C293" t="str">
            <v>Montreuil</v>
          </cell>
        </row>
        <row r="294">
          <cell r="C294" t="str">
            <v>Neuville-sous-
Montreuil</v>
          </cell>
        </row>
        <row r="295">
          <cell r="C295" t="str">
            <v>Offin</v>
          </cell>
        </row>
        <row r="296">
          <cell r="C296" t="str">
            <v>Recques-sur-Course</v>
          </cell>
        </row>
        <row r="297">
          <cell r="C297" t="str">
            <v>Roussent</v>
          </cell>
        </row>
        <row r="298">
          <cell r="C298" t="str">
            <v>Saint-Denoeux</v>
          </cell>
        </row>
        <row r="299">
          <cell r="C299" t="str">
            <v>Saint-Rémy-au-Bois</v>
          </cell>
        </row>
        <row r="300">
          <cell r="C300" t="str">
            <v>Saulchoy</v>
          </cell>
        </row>
        <row r="301">
          <cell r="C301" t="str">
            <v>Sempy</v>
          </cell>
        </row>
        <row r="302">
          <cell r="C302" t="str">
            <v>Sorrus</v>
          </cell>
        </row>
        <row r="303">
          <cell r="C303" t="str">
            <v>Wailly-Beaucamp</v>
          </cell>
        </row>
        <row r="304">
          <cell r="C304" t="str">
            <v>Argoules</v>
          </cell>
        </row>
        <row r="305">
          <cell r="C305" t="str">
            <v>Dominois</v>
          </cell>
        </row>
        <row r="306">
          <cell r="C306" t="str">
            <v>Équihen-Plage</v>
          </cell>
        </row>
        <row r="307">
          <cell r="C307" t="str">
            <v>Hesdigneul-lès-
Boulogne</v>
          </cell>
        </row>
        <row r="308">
          <cell r="C308" t="str">
            <v>Isques</v>
          </cell>
        </row>
        <row r="309">
          <cell r="C309" t="str">
            <v>Outreau</v>
          </cell>
        </row>
        <row r="310">
          <cell r="C310" t="str">
            <v>Saint-Étienne-au-
Mont</v>
          </cell>
        </row>
        <row r="311">
          <cell r="C311" t="str">
            <v>Saint-Léonard</v>
          </cell>
        </row>
        <row r="312">
          <cell r="C312" t="str">
            <v>Farbus</v>
          </cell>
        </row>
        <row r="313">
          <cell r="C313" t="str">
            <v>Thélus</v>
          </cell>
        </row>
        <row r="314">
          <cell r="C314" t="str">
            <v>Vimy</v>
          </cell>
        </row>
        <row r="315">
          <cell r="C315" t="str">
            <v>Willerval</v>
          </cell>
        </row>
        <row r="316">
          <cell r="C316" t="str">
            <v>Bellonne</v>
          </cell>
        </row>
        <row r="317">
          <cell r="C317" t="str">
            <v>Biache-Saint-Vaast</v>
          </cell>
        </row>
        <row r="318">
          <cell r="C318" t="str">
            <v>Boiry-Notre-Dame</v>
          </cell>
        </row>
        <row r="319">
          <cell r="C319" t="str">
            <v>Chérisy</v>
          </cell>
        </row>
        <row r="320">
          <cell r="C320" t="str">
            <v>Étaing</v>
          </cell>
        </row>
        <row r="321">
          <cell r="C321" t="str">
            <v>Éterpigny</v>
          </cell>
        </row>
        <row r="322">
          <cell r="C322" t="str">
            <v>Fresnes-lès-
Montauban</v>
          </cell>
        </row>
        <row r="323">
          <cell r="C323" t="str">
            <v>Gavrelle</v>
          </cell>
        </row>
        <row r="324">
          <cell r="C324" t="str">
            <v>Hamblain-les-Prés</v>
          </cell>
        </row>
        <row r="325">
          <cell r="C325" t="str">
            <v>Haucourt</v>
          </cell>
        </row>
        <row r="326">
          <cell r="C326" t="str">
            <v>Izel-lès-Équerchin</v>
          </cell>
        </row>
        <row r="327">
          <cell r="C327" t="str">
            <v>Neuvireuil</v>
          </cell>
        </row>
        <row r="328">
          <cell r="C328" t="str">
            <v>Noyelles-sous- Bellonne</v>
          </cell>
        </row>
        <row r="329">
          <cell r="C329" t="str">
            <v>Oppy</v>
          </cell>
        </row>
        <row r="330">
          <cell r="C330" t="str">
            <v>Pelves</v>
          </cell>
        </row>
        <row r="331">
          <cell r="C331" t="str">
            <v>Plouvain</v>
          </cell>
        </row>
        <row r="332">
          <cell r="C332" t="str">
            <v>Quiéry-la-Motte</v>
          </cell>
        </row>
        <row r="333">
          <cell r="C333" t="str">
            <v>Rémy</v>
          </cell>
        </row>
        <row r="334">
          <cell r="C334" t="str">
            <v>Roeux</v>
          </cell>
        </row>
        <row r="335">
          <cell r="C335" t="str">
            <v>Sailly-en-Ostrevent</v>
          </cell>
        </row>
        <row r="336">
          <cell r="C336" t="str">
            <v>Vis-en-Artois</v>
          </cell>
        </row>
        <row r="337">
          <cell r="C337" t="str">
            <v>Vitry-en-Artois</v>
          </cell>
        </row>
        <row r="338">
          <cell r="C338" t="str">
            <v>Camphin-en- Carembault</v>
          </cell>
        </row>
        <row r="339">
          <cell r="C339" t="str">
            <v>La Neuville</v>
          </cell>
        </row>
        <row r="340">
          <cell r="C340" t="str">
            <v>Wahagnies</v>
          </cell>
        </row>
        <row r="341">
          <cell r="C341" t="str">
            <v>Libercourt</v>
          </cell>
        </row>
        <row r="342">
          <cell r="C342" t="str">
            <v>Dizy-le-Gros</v>
          </cell>
        </row>
        <row r="343">
          <cell r="C343" t="str">
            <v>Neufchâtel-sur-Aisne</v>
          </cell>
        </row>
        <row r="344">
          <cell r="C344" t="str">
            <v>Nizy-le-Comte</v>
          </cell>
        </row>
        <row r="345">
          <cell r="C345" t="str">
            <v>Orainville</v>
          </cell>
        </row>
        <row r="346">
          <cell r="C346" t="str">
            <v>Pignicourt</v>
          </cell>
        </row>
        <row r="347">
          <cell r="C347" t="str">
            <v>Proviseux-et-Plesnoy</v>
          </cell>
        </row>
        <row r="348">
          <cell r="C348" t="str">
            <v>Le Thuel</v>
          </cell>
        </row>
        <row r="349">
          <cell r="C349" t="str">
            <v>Arguel</v>
          </cell>
        </row>
        <row r="350">
          <cell r="C350" t="str">
            <v>Beaucamps-le-Jeune</v>
          </cell>
        </row>
        <row r="351">
          <cell r="C351" t="str">
            <v>Beaucamps-le-Vieux</v>
          </cell>
        </row>
        <row r="352">
          <cell r="C352" t="str">
            <v>Brocourt</v>
          </cell>
        </row>
        <row r="353">
          <cell r="C353" t="str">
            <v>Dromesnil</v>
          </cell>
        </row>
        <row r="354">
          <cell r="C354" t="str">
            <v>Fourcigny</v>
          </cell>
        </row>
        <row r="355">
          <cell r="C355" t="str">
            <v>Fresneville</v>
          </cell>
        </row>
        <row r="356">
          <cell r="C356" t="str">
            <v>Gauville</v>
          </cell>
        </row>
        <row r="357">
          <cell r="C357" t="str">
            <v>Lafresguimont-Saint-
Martin</v>
          </cell>
        </row>
        <row r="358">
          <cell r="C358" t="str">
            <v>Lignières-Châtelain</v>
          </cell>
        </row>
        <row r="359">
          <cell r="C359" t="str">
            <v>Liomer</v>
          </cell>
        </row>
        <row r="360">
          <cell r="C360" t="str">
            <v>Marlers</v>
          </cell>
        </row>
        <row r="361">
          <cell r="C361" t="str">
            <v>Le Mazis</v>
          </cell>
        </row>
        <row r="362">
          <cell r="C362" t="str">
            <v>Morvillers-Saint-
Saturnin</v>
          </cell>
        </row>
        <row r="363">
          <cell r="C363" t="str">
            <v>Neuville- Coppegueule</v>
          </cell>
        </row>
        <row r="364">
          <cell r="C364" t="str">
            <v>Offignies</v>
          </cell>
        </row>
        <row r="365">
          <cell r="C365" t="str">
            <v>Le Quesne</v>
          </cell>
        </row>
        <row r="366">
          <cell r="C366" t="str">
            <v>Saint-Aubin-Rivière</v>
          </cell>
        </row>
        <row r="367">
          <cell r="C367" t="str">
            <v>Saint-Germain-sur-
Bresle</v>
          </cell>
        </row>
        <row r="368">
          <cell r="C368" t="str">
            <v>Villers-Campsart</v>
          </cell>
        </row>
        <row r="369">
          <cell r="C369" t="str">
            <v>Bouillancourt-en-Séry</v>
          </cell>
        </row>
        <row r="370">
          <cell r="C370" t="str">
            <v>Bouttencourt</v>
          </cell>
        </row>
        <row r="371">
          <cell r="C371" t="str">
            <v>Framicourt</v>
          </cell>
        </row>
        <row r="372">
          <cell r="C372" t="str">
            <v>Nesle-l'Hôpital</v>
          </cell>
        </row>
        <row r="373">
          <cell r="C373" t="str">
            <v>Neslette</v>
          </cell>
        </row>
        <row r="374">
          <cell r="C374" t="str">
            <v>Saint-Léger-sur-Bresle</v>
          </cell>
        </row>
        <row r="375">
          <cell r="C375" t="str">
            <v>Le Translay</v>
          </cell>
        </row>
        <row r="376">
          <cell r="C376" t="str">
            <v>Allenay</v>
          </cell>
        </row>
        <row r="377">
          <cell r="C377" t="str">
            <v>Ault</v>
          </cell>
        </row>
        <row r="378">
          <cell r="C378" t="str">
            <v>Beauchamps</v>
          </cell>
        </row>
        <row r="379">
          <cell r="C379" t="str">
            <v>Béthencourt-sur-Mer</v>
          </cell>
        </row>
        <row r="380">
          <cell r="C380" t="str">
            <v>Bouvaincourt-sur- Bresle</v>
          </cell>
        </row>
        <row r="381">
          <cell r="C381" t="str">
            <v>Friaucourt</v>
          </cell>
        </row>
        <row r="382">
          <cell r="C382" t="str">
            <v>Mers-les-Bains</v>
          </cell>
        </row>
        <row r="383">
          <cell r="C383" t="str">
            <v>Oust-Marest</v>
          </cell>
        </row>
        <row r="384">
          <cell r="C384" t="str">
            <v>Saint-Quentin-la-
Motte-Croix-au-Bailly</v>
          </cell>
        </row>
        <row r="385">
          <cell r="C385" t="str">
            <v>Tully</v>
          </cell>
        </row>
        <row r="386">
          <cell r="C386" t="str">
            <v>Évergnicourt</v>
          </cell>
        </row>
        <row r="387">
          <cell r="C387" t="str">
            <v>Lor</v>
          </cell>
        </row>
        <row r="388">
          <cell r="C388" t="str">
            <v>Barzy-sur-Marne</v>
          </cell>
        </row>
        <row r="389">
          <cell r="C389" t="str">
            <v>La Chapelle-
Monthodon</v>
          </cell>
        </row>
        <row r="390">
          <cell r="C390" t="str">
            <v>Courtemont- Varennes</v>
          </cell>
        </row>
        <row r="391">
          <cell r="C391" t="str">
            <v>Goussancourt</v>
          </cell>
        </row>
        <row r="392">
          <cell r="C392" t="str">
            <v>Jaulgonne</v>
          </cell>
        </row>
        <row r="393">
          <cell r="C393" t="str">
            <v>Passy-sur-Marne</v>
          </cell>
        </row>
        <row r="394">
          <cell r="C394" t="str">
            <v>Reuilly-Sauvigny</v>
          </cell>
        </row>
        <row r="395">
          <cell r="C395" t="str">
            <v>Saint-Agnan</v>
          </cell>
        </row>
        <row r="396">
          <cell r="C396" t="str">
            <v>Trélou-sur-Marne</v>
          </cell>
        </row>
        <row r="397">
          <cell r="C397" t="str">
            <v>Vézilly</v>
          </cell>
        </row>
        <row r="398">
          <cell r="C398" t="str">
            <v>Villers-Agron-Aiguizy</v>
          </cell>
        </row>
        <row r="399">
          <cell r="C399" t="str">
            <v>Bazoches-sur-Vesles</v>
          </cell>
        </row>
        <row r="400">
          <cell r="C400" t="str">
            <v>Beaurieux</v>
          </cell>
        </row>
        <row r="401">
          <cell r="C401" t="str">
            <v>Blanzy-lès-Fismes</v>
          </cell>
        </row>
        <row r="402">
          <cell r="C402" t="str">
            <v>Bouffignereux</v>
          </cell>
        </row>
        <row r="403">
          <cell r="C403" t="str">
            <v>Bourg-et-Comin</v>
          </cell>
        </row>
        <row r="404">
          <cell r="C404" t="str">
            <v>Bruys</v>
          </cell>
        </row>
        <row r="405">
          <cell r="C405" t="str">
            <v>Chaudardes</v>
          </cell>
        </row>
        <row r="406">
          <cell r="C406" t="str">
            <v>Chéry-Chartreuve</v>
          </cell>
        </row>
        <row r="407">
          <cell r="C407" t="str">
            <v>Concevreux</v>
          </cell>
        </row>
        <row r="408">
          <cell r="C408" t="str">
            <v>Courcelles-sur-Vesle</v>
          </cell>
        </row>
        <row r="409">
          <cell r="C409" t="str">
            <v>Craonne</v>
          </cell>
        </row>
        <row r="410">
          <cell r="C410" t="str">
            <v>Craonnelle</v>
          </cell>
        </row>
        <row r="411">
          <cell r="C411" t="str">
            <v>Cuiry-lès-Chaudardes</v>
          </cell>
        </row>
        <row r="412">
          <cell r="C412" t="str">
            <v>Cuissy-et-Geny</v>
          </cell>
        </row>
        <row r="413">
          <cell r="C413" t="str">
            <v>Dhuizel</v>
          </cell>
        </row>
        <row r="414">
          <cell r="C414" t="str">
            <v>Dravegny</v>
          </cell>
        </row>
        <row r="415">
          <cell r="C415" t="str">
            <v>Glennes</v>
          </cell>
        </row>
        <row r="416">
          <cell r="C416" t="str">
            <v>Guyencourt</v>
          </cell>
        </row>
        <row r="417">
          <cell r="C417" t="str">
            <v>Jumigny</v>
          </cell>
        </row>
        <row r="418">
          <cell r="C418" t="str">
            <v>Limé</v>
          </cell>
        </row>
        <row r="419">
          <cell r="C419" t="str">
            <v>Longueval-Barbonval</v>
          </cell>
        </row>
        <row r="420">
          <cell r="C420" t="str">
            <v>Maizy</v>
          </cell>
        </row>
        <row r="421">
          <cell r="C421" t="str">
            <v>Merval</v>
          </cell>
        </row>
        <row r="422">
          <cell r="C422" t="str">
            <v>Meurival</v>
          </cell>
        </row>
        <row r="423">
          <cell r="C423" t="str">
            <v>Mont-Notre-Dame</v>
          </cell>
        </row>
        <row r="424">
          <cell r="C424" t="str">
            <v>Mont-Saint-Martin</v>
          </cell>
        </row>
        <row r="425">
          <cell r="C425" t="str">
            <v>Moulins</v>
          </cell>
        </row>
        <row r="426">
          <cell r="C426" t="str">
            <v>Muscourt</v>
          </cell>
        </row>
        <row r="427">
          <cell r="C427" t="str">
            <v>OEuilly</v>
          </cell>
        </row>
        <row r="428">
          <cell r="C428" t="str">
            <v>Oulches-la-Vallée- Foulon</v>
          </cell>
        </row>
        <row r="429">
          <cell r="C429" t="str">
            <v>Paars</v>
          </cell>
        </row>
        <row r="430">
          <cell r="C430" t="str">
            <v>Paissy</v>
          </cell>
        </row>
        <row r="431">
          <cell r="C431" t="str">
            <v>Pargnan</v>
          </cell>
        </row>
        <row r="432">
          <cell r="C432" t="str">
            <v>Perles</v>
          </cell>
        </row>
        <row r="433">
          <cell r="C433" t="str">
            <v>Pontavert</v>
          </cell>
        </row>
        <row r="434">
          <cell r="C434" t="str">
            <v>Quincy-sous-le-Mont</v>
          </cell>
        </row>
        <row r="435">
          <cell r="C435" t="str">
            <v>Révillon</v>
          </cell>
        </row>
        <row r="436">
          <cell r="C436" t="str">
            <v>Roucy</v>
          </cell>
        </row>
        <row r="437">
          <cell r="C437" t="str">
            <v>Saint-Thibaut</v>
          </cell>
        </row>
        <row r="438">
          <cell r="C438" t="str">
            <v>Serval</v>
          </cell>
        </row>
        <row r="439">
          <cell r="C439" t="str">
            <v>Tannières</v>
          </cell>
        </row>
        <row r="440">
          <cell r="C440" t="str">
            <v>Vassogne</v>
          </cell>
        </row>
        <row r="441">
          <cell r="C441" t="str">
            <v>Vauxcéré</v>
          </cell>
        </row>
        <row r="442">
          <cell r="C442" t="str">
            <v>Vauxtin</v>
          </cell>
        </row>
        <row r="443">
          <cell r="C443" t="str">
            <v>Vendresse-Beaulne</v>
          </cell>
        </row>
        <row r="444">
          <cell r="C444" t="str">
            <v>Viel-Arcy</v>
          </cell>
        </row>
        <row r="445">
          <cell r="C445" t="str">
            <v>Villers-en-Prayères</v>
          </cell>
        </row>
        <row r="446">
          <cell r="C446" t="str">
            <v>Ville-Savoye</v>
          </cell>
        </row>
        <row r="447">
          <cell r="C447" t="str">
            <v>Artonges</v>
          </cell>
        </row>
        <row r="448">
          <cell r="C448" t="str">
            <v>La Celle-sous-
Montmirail</v>
          </cell>
        </row>
        <row r="449">
          <cell r="C449" t="str">
            <v>L'Épine-aux-Bois</v>
          </cell>
        </row>
        <row r="450">
          <cell r="C450" t="str">
            <v>Fontenelle-en-Brie</v>
          </cell>
        </row>
        <row r="451">
          <cell r="C451" t="str">
            <v>Marchais-en-Brie</v>
          </cell>
        </row>
        <row r="452">
          <cell r="C452" t="str">
            <v>Pargny-la-Dhuys</v>
          </cell>
        </row>
        <row r="453">
          <cell r="C453" t="str">
            <v>Rozoy-Bellevalle</v>
          </cell>
        </row>
        <row r="454">
          <cell r="C454" t="str">
            <v>Vendières</v>
          </cell>
        </row>
        <row r="455">
          <cell r="C455" t="str">
            <v>Viels-Maisons</v>
          </cell>
        </row>
        <row r="456">
          <cell r="C456" t="str">
            <v>Aguilcourt</v>
          </cell>
        </row>
        <row r="457">
          <cell r="C457" t="str">
            <v>Aizelles</v>
          </cell>
        </row>
        <row r="458">
          <cell r="C458" t="str">
            <v>Amifontaine</v>
          </cell>
        </row>
        <row r="459">
          <cell r="C459" t="str">
            <v>Aubigny-en-Laonnois</v>
          </cell>
        </row>
        <row r="460">
          <cell r="C460" t="str">
            <v>Berrieux</v>
          </cell>
        </row>
        <row r="461">
          <cell r="C461" t="str">
            <v>Berry-au-Bac</v>
          </cell>
        </row>
        <row r="462">
          <cell r="C462" t="str">
            <v>Bertricourt</v>
          </cell>
        </row>
        <row r="463">
          <cell r="C463" t="str">
            <v>Boncourt</v>
          </cell>
        </row>
        <row r="464">
          <cell r="C464" t="str">
            <v>Condé-sur-Suippe</v>
          </cell>
        </row>
        <row r="465">
          <cell r="C465" t="str">
            <v>Corbeny</v>
          </cell>
        </row>
        <row r="466">
          <cell r="C466" t="str">
            <v>Courtrizy-et-Fussigny</v>
          </cell>
        </row>
        <row r="467">
          <cell r="C467" t="str">
            <v>Gernicourt</v>
          </cell>
        </row>
        <row r="468">
          <cell r="C468" t="str">
            <v>Goudelancourt-lès-
Berrieux</v>
          </cell>
        </row>
        <row r="469">
          <cell r="C469" t="str">
            <v>Guignicourt</v>
          </cell>
        </row>
        <row r="470">
          <cell r="C470" t="str">
            <v>Juvincourt-et-Damary</v>
          </cell>
        </row>
        <row r="471">
          <cell r="C471" t="str">
            <v>Lappion</v>
          </cell>
        </row>
        <row r="472">
          <cell r="C472" t="str">
            <v>La Malmaison</v>
          </cell>
        </row>
        <row r="473">
          <cell r="C473" t="str">
            <v>Mauregny-en-Haye</v>
          </cell>
        </row>
        <row r="474">
          <cell r="C474" t="str">
            <v>Menneville</v>
          </cell>
        </row>
        <row r="475">
          <cell r="C475" t="str">
            <v>Montaigu</v>
          </cell>
        </row>
        <row r="476">
          <cell r="C476" t="str">
            <v>Prouvais</v>
          </cell>
        </row>
        <row r="477">
          <cell r="C477" t="str">
            <v>Sainte-Croix</v>
          </cell>
        </row>
        <row r="478">
          <cell r="C478" t="str">
            <v>Saint-Erme-Outre-et-
Ramecourt</v>
          </cell>
        </row>
        <row r="479">
          <cell r="C479" t="str">
            <v>Sainte-Preuve</v>
          </cell>
        </row>
        <row r="480">
          <cell r="C480" t="str">
            <v>Saint-Thomas</v>
          </cell>
        </row>
        <row r="481">
          <cell r="C481" t="str">
            <v>La Selve</v>
          </cell>
        </row>
        <row r="482">
          <cell r="C482" t="str">
            <v>Sissonne</v>
          </cell>
        </row>
        <row r="483">
          <cell r="C483" t="str">
            <v>Variscourt</v>
          </cell>
        </row>
        <row r="484">
          <cell r="C484" t="str">
            <v>La Ville-aux-Bois-lès-
Dizy</v>
          </cell>
        </row>
        <row r="485">
          <cell r="C485" t="str">
            <v>La Ville-aux-Bois-lès- Pontavert</v>
          </cell>
        </row>
        <row r="486">
          <cell r="C486" t="str">
            <v>Montreuil-aux-Lions</v>
          </cell>
        </row>
        <row r="487">
          <cell r="C487" t="str">
            <v>Gandelu</v>
          </cell>
        </row>
        <row r="488">
          <cell r="C488" t="str">
            <v>Montigny-l'Allier</v>
          </cell>
        </row>
        <row r="489">
          <cell r="C489" t="str">
            <v>Boury-en-Vexin</v>
          </cell>
        </row>
        <row r="490">
          <cell r="C490" t="str">
            <v>Boutencourt</v>
          </cell>
        </row>
        <row r="491">
          <cell r="C491" t="str">
            <v>Chambors</v>
          </cell>
        </row>
        <row r="492">
          <cell r="C492" t="str">
            <v>Courcelles-lès-Gisors</v>
          </cell>
        </row>
        <row r="493">
          <cell r="C493" t="str">
            <v>Énencourt-Léage</v>
          </cell>
        </row>
        <row r="494">
          <cell r="C494" t="str">
            <v>Éragny-sur-Epte</v>
          </cell>
        </row>
        <row r="495">
          <cell r="C495" t="str">
            <v>Flavacourt</v>
          </cell>
        </row>
        <row r="496">
          <cell r="C496" t="str">
            <v>Labosse</v>
          </cell>
        </row>
        <row r="497">
          <cell r="C497" t="str">
            <v>Lalande-en-Son</v>
          </cell>
        </row>
        <row r="498">
          <cell r="C498" t="str">
            <v>Lalandelle</v>
          </cell>
        </row>
        <row r="499">
          <cell r="C499" t="str">
            <v>Lattainville</v>
          </cell>
        </row>
        <row r="500">
          <cell r="C500" t="str">
            <v>Porcheux</v>
          </cell>
        </row>
        <row r="501">
          <cell r="C501" t="str">
            <v>Sérifontaine</v>
          </cell>
        </row>
        <row r="502">
          <cell r="C502" t="str">
            <v>Trie-Château</v>
          </cell>
        </row>
        <row r="503">
          <cell r="C503" t="str">
            <v>Trie-la-Ville</v>
          </cell>
        </row>
        <row r="504">
          <cell r="C504" t="str">
            <v>Vaudancourt</v>
          </cell>
        </row>
        <row r="505">
          <cell r="C505" t="str">
            <v>Le Vaumain</v>
          </cell>
        </row>
        <row r="506">
          <cell r="C506" t="str">
            <v>Villers-sur-Trie</v>
          </cell>
        </row>
        <row r="507">
          <cell r="C507" t="str">
            <v>Escles-Saint-Pierre</v>
          </cell>
        </row>
        <row r="508">
          <cell r="C508" t="str">
            <v>Fouilloy</v>
          </cell>
        </row>
        <row r="509">
          <cell r="C509" t="str">
            <v>Gourchelles</v>
          </cell>
        </row>
        <row r="510">
          <cell r="C510" t="str">
            <v>Quincampoix-Fleuzy</v>
          </cell>
        </row>
        <row r="511">
          <cell r="C511" t="str">
            <v>Romescamps</v>
          </cell>
        </row>
        <row r="512">
          <cell r="C512" t="str">
            <v>Saint-Valery</v>
          </cell>
        </row>
        <row r="513">
          <cell r="C513" t="str">
            <v>Bazancourt</v>
          </cell>
        </row>
        <row r="514">
          <cell r="C514" t="str">
            <v>Blacourt</v>
          </cell>
        </row>
        <row r="515">
          <cell r="C515" t="str">
            <v>Buicourt</v>
          </cell>
        </row>
        <row r="516">
          <cell r="C516" t="str">
            <v>Le Coudray-Saint-
Germer</v>
          </cell>
        </row>
        <row r="517">
          <cell r="C517" t="str">
            <v>Crillon</v>
          </cell>
        </row>
        <row r="518">
          <cell r="C518" t="str">
            <v>Cuigy-en-Bray</v>
          </cell>
        </row>
        <row r="519">
          <cell r="C519" t="str">
            <v>Ernemont-Boutavent</v>
          </cell>
        </row>
        <row r="520">
          <cell r="C520" t="str">
            <v>Escames</v>
          </cell>
        </row>
        <row r="521">
          <cell r="C521" t="str">
            <v>Espaubourg</v>
          </cell>
        </row>
        <row r="522">
          <cell r="C522" t="str">
            <v>Fontenay-Torcy</v>
          </cell>
        </row>
        <row r="523">
          <cell r="C523" t="str">
            <v>Gerberoy</v>
          </cell>
        </row>
        <row r="524">
          <cell r="C524" t="str">
            <v>Glatigny</v>
          </cell>
        </row>
        <row r="525">
          <cell r="C525" t="str">
            <v>Grémévillers</v>
          </cell>
        </row>
        <row r="526">
          <cell r="C526" t="str">
            <v>Hannaches</v>
          </cell>
        </row>
        <row r="527">
          <cell r="C527" t="str">
            <v>Hanvoile</v>
          </cell>
        </row>
        <row r="528">
          <cell r="C528" t="str">
            <v>Haucourt</v>
          </cell>
        </row>
        <row r="529">
          <cell r="C529" t="str">
            <v>Hécourt</v>
          </cell>
        </row>
        <row r="530">
          <cell r="C530" t="str">
            <v>Héricourt-sur-Thérain</v>
          </cell>
        </row>
        <row r="531">
          <cell r="C531" t="str">
            <v>Hodenc-en-Bray</v>
          </cell>
        </row>
        <row r="532">
          <cell r="C532" t="str">
            <v>Lachapelle-sous-
Gerberoy</v>
          </cell>
        </row>
        <row r="533">
          <cell r="C533" t="str">
            <v>Loueuse</v>
          </cell>
        </row>
        <row r="534">
          <cell r="C534" t="str">
            <v>Martincourt</v>
          </cell>
        </row>
        <row r="535">
          <cell r="C535" t="str">
            <v>Morvillers</v>
          </cell>
        </row>
        <row r="536">
          <cell r="C536" t="str">
            <v>Omécourt</v>
          </cell>
        </row>
        <row r="537">
          <cell r="C537" t="str">
            <v>Puiseux-en-Bray</v>
          </cell>
        </row>
        <row r="538">
          <cell r="C538" t="str">
            <v>Saint-Deniscourt</v>
          </cell>
        </row>
        <row r="539">
          <cell r="C539" t="str">
            <v>Saint-Germer-de-Fly</v>
          </cell>
        </row>
        <row r="540">
          <cell r="C540" t="str">
            <v>Saint-Pierre-es-
Champs</v>
          </cell>
        </row>
        <row r="541">
          <cell r="C541" t="str">
            <v>Saint-Quentin-des-
Prés</v>
          </cell>
        </row>
        <row r="542">
          <cell r="C542" t="str">
            <v>Senantes</v>
          </cell>
        </row>
        <row r="543">
          <cell r="C543" t="str">
            <v>Songeons</v>
          </cell>
        </row>
        <row r="544">
          <cell r="C544" t="str">
            <v>Sully</v>
          </cell>
        </row>
        <row r="545">
          <cell r="C545" t="str">
            <v>Talmontiers</v>
          </cell>
        </row>
        <row r="546">
          <cell r="C546" t="str">
            <v>Villembray</v>
          </cell>
        </row>
        <row r="547">
          <cell r="C547" t="str">
            <v>Villers-sur-Auchy</v>
          </cell>
        </row>
        <row r="548">
          <cell r="C548" t="str">
            <v>Vrocourt</v>
          </cell>
        </row>
        <row r="549">
          <cell r="C549" t="str">
            <v>Wambez</v>
          </cell>
        </row>
        <row r="550">
          <cell r="C550" t="str">
            <v>Ève</v>
          </cell>
        </row>
        <row r="551">
          <cell r="C551" t="str">
            <v>Ver-sur-Launette</v>
          </cell>
        </row>
        <row r="552">
          <cell r="C552" t="str">
            <v>Acy-en-Multien</v>
          </cell>
        </row>
        <row r="553">
          <cell r="C553" t="str">
            <v>Boullarre</v>
          </cell>
        </row>
        <row r="554">
          <cell r="C554" t="str">
            <v>Étavigny</v>
          </cell>
        </row>
        <row r="555">
          <cell r="C555" t="str">
            <v>Réez-Fosse-Martin</v>
          </cell>
        </row>
        <row r="556">
          <cell r="C556" t="str">
            <v>Rosoy-en-Multien</v>
          </cell>
        </row>
        <row r="557">
          <cell r="C557" t="str">
            <v>Rouvres-en-Multien</v>
          </cell>
        </row>
        <row r="558">
          <cell r="C558" t="str">
            <v>Varinfroy</v>
          </cell>
        </row>
        <row r="559">
          <cell r="C559" t="str">
            <v>Brégy</v>
          </cell>
        </row>
        <row r="560">
          <cell r="C560" t="str">
            <v>Mortefontaine</v>
          </cell>
        </row>
        <row r="561">
          <cell r="C561" t="str">
            <v>Plailly</v>
          </cell>
        </row>
        <row r="562">
          <cell r="C562" t="str">
            <v>Hadancourt-le-Haut- Clocher</v>
          </cell>
        </row>
        <row r="563">
          <cell r="C563" t="str">
            <v>Montagny-en-Vexin</v>
          </cell>
        </row>
        <row r="564">
          <cell r="C564" t="str">
            <v>Montjavoult</v>
          </cell>
        </row>
        <row r="565">
          <cell r="C565" t="str">
            <v>Parnes</v>
          </cell>
        </row>
        <row r="566">
          <cell r="C566" t="str">
            <v>Serans</v>
          </cell>
        </row>
        <row r="567">
          <cell r="C567" t="str">
            <v>Bouconvillers</v>
          </cell>
        </row>
        <row r="568">
          <cell r="C568" t="str">
            <v>Chavençon</v>
          </cell>
        </row>
        <row r="569">
          <cell r="C569" t="str">
            <v>Lavilletertre</v>
          </cell>
        </row>
        <row r="570">
          <cell r="C570" t="str">
            <v>Lierville</v>
          </cell>
        </row>
        <row r="571">
          <cell r="C571" t="str">
            <v>Monneville</v>
          </cell>
        </row>
      </sheetData>
      <sheetData sheetId="3">
        <row r="1">
          <cell r="F1" t="str">
            <v>qualification
commune médecin 2022</v>
          </cell>
          <cell r="J1" t="str">
            <v>Identification TVS</v>
          </cell>
        </row>
        <row r="2">
          <cell r="F2" t="str">
            <v>ZAC QPV/ZAR</v>
          </cell>
          <cell r="J2" t="str">
            <v>ZAC QPV/ZAR</v>
          </cell>
        </row>
        <row r="3">
          <cell r="F3">
            <v>0</v>
          </cell>
          <cell r="J3" t="str">
            <v>x</v>
          </cell>
        </row>
        <row r="4">
          <cell r="F4">
            <v>0</v>
          </cell>
          <cell r="J4" t="str">
            <v>x</v>
          </cell>
        </row>
        <row r="5">
          <cell r="F5">
            <v>0</v>
          </cell>
          <cell r="J5" t="str">
            <v>x</v>
          </cell>
        </row>
        <row r="6">
          <cell r="F6" t="str">
            <v>ZAC QPV/ZAR</v>
          </cell>
          <cell r="J6" t="str">
            <v>ZAC QPV/ZAR</v>
          </cell>
        </row>
        <row r="7">
          <cell r="F7" t="str">
            <v>ZAC</v>
          </cell>
          <cell r="J7" t="str">
            <v>x</v>
          </cell>
        </row>
        <row r="8">
          <cell r="F8" t="str">
            <v>ZAC QPV/ZAR</v>
          </cell>
          <cell r="J8" t="str">
            <v>ZAC QPV/ZAR</v>
          </cell>
        </row>
        <row r="9">
          <cell r="F9">
            <v>0</v>
          </cell>
          <cell r="J9" t="str">
            <v>x</v>
          </cell>
        </row>
        <row r="10">
          <cell r="F10">
            <v>0</v>
          </cell>
          <cell r="J10" t="str">
            <v>x</v>
          </cell>
        </row>
        <row r="11">
          <cell r="F11" t="str">
            <v>ZIP</v>
          </cell>
          <cell r="J11" t="str">
            <v>x</v>
          </cell>
        </row>
        <row r="12">
          <cell r="F12" t="str">
            <v>ZAR</v>
          </cell>
          <cell r="J12" t="str">
            <v>ZAR</v>
          </cell>
        </row>
        <row r="13">
          <cell r="F13">
            <v>0</v>
          </cell>
          <cell r="J13" t="str">
            <v>x</v>
          </cell>
        </row>
        <row r="14">
          <cell r="F14" t="str">
            <v>ZAC</v>
          </cell>
          <cell r="J14" t="str">
            <v>x</v>
          </cell>
        </row>
        <row r="15">
          <cell r="F15" t="str">
            <v>ZAC QPV/ZAR</v>
          </cell>
          <cell r="J15" t="str">
            <v>ZAC QPV/ZAR</v>
          </cell>
        </row>
        <row r="16">
          <cell r="F16">
            <v>0</v>
          </cell>
          <cell r="J16" t="str">
            <v>x</v>
          </cell>
        </row>
        <row r="17">
          <cell r="F17">
            <v>0</v>
          </cell>
          <cell r="J17" t="str">
            <v>x</v>
          </cell>
        </row>
        <row r="18">
          <cell r="F18">
            <v>0</v>
          </cell>
          <cell r="J18" t="str">
            <v>x</v>
          </cell>
        </row>
        <row r="19">
          <cell r="F19">
            <v>0</v>
          </cell>
          <cell r="J19" t="str">
            <v>x</v>
          </cell>
        </row>
        <row r="20">
          <cell r="F20" t="str">
            <v>ZAC</v>
          </cell>
          <cell r="J20" t="str">
            <v>x</v>
          </cell>
        </row>
        <row r="21">
          <cell r="F21" t="str">
            <v>ZAR</v>
          </cell>
          <cell r="J21" t="str">
            <v>ZAR</v>
          </cell>
        </row>
        <row r="22">
          <cell r="F22" t="str">
            <v>ZIP</v>
          </cell>
          <cell r="J22" t="str">
            <v>x</v>
          </cell>
        </row>
        <row r="23">
          <cell r="F23" t="str">
            <v>ZAC QPV/ZAR</v>
          </cell>
          <cell r="J23" t="str">
            <v>ZAC QPV/ZAR</v>
          </cell>
        </row>
        <row r="24">
          <cell r="F24">
            <v>0</v>
          </cell>
          <cell r="J24" t="str">
            <v>x</v>
          </cell>
        </row>
        <row r="25">
          <cell r="F25">
            <v>0</v>
          </cell>
          <cell r="J25" t="str">
            <v>x</v>
          </cell>
        </row>
        <row r="26">
          <cell r="F26" t="str">
            <v>ZAC</v>
          </cell>
          <cell r="J26" t="str">
            <v>x</v>
          </cell>
        </row>
        <row r="27">
          <cell r="F27" t="str">
            <v>ZAC</v>
          </cell>
          <cell r="J27" t="str">
            <v>x</v>
          </cell>
        </row>
        <row r="28">
          <cell r="F28" t="str">
            <v>ZIP</v>
          </cell>
          <cell r="J28" t="str">
            <v>x</v>
          </cell>
        </row>
        <row r="29">
          <cell r="F29" t="str">
            <v>ZIP</v>
          </cell>
          <cell r="J29" t="str">
            <v>x</v>
          </cell>
        </row>
        <row r="30">
          <cell r="F30" t="str">
            <v>ZAC</v>
          </cell>
          <cell r="J30" t="str">
            <v>x</v>
          </cell>
        </row>
        <row r="31">
          <cell r="F31" t="str">
            <v>ZAC</v>
          </cell>
          <cell r="J31" t="str">
            <v>x</v>
          </cell>
        </row>
        <row r="32">
          <cell r="F32" t="str">
            <v>ZAR</v>
          </cell>
          <cell r="J32" t="str">
            <v>ZAC QPV/ZAR</v>
          </cell>
        </row>
        <row r="33">
          <cell r="F33" t="str">
            <v>ZAC</v>
          </cell>
          <cell r="J33" t="str">
            <v>x</v>
          </cell>
        </row>
        <row r="34">
          <cell r="F34" t="str">
            <v>ZAC QPV/ZAR</v>
          </cell>
          <cell r="J34" t="str">
            <v>ZAC QPV/ZAR</v>
          </cell>
        </row>
        <row r="35">
          <cell r="F35" t="str">
            <v>ZIP</v>
          </cell>
          <cell r="J35" t="str">
            <v>x</v>
          </cell>
        </row>
        <row r="36">
          <cell r="F36" t="str">
            <v>ZAC</v>
          </cell>
          <cell r="J36" t="str">
            <v>x</v>
          </cell>
        </row>
        <row r="37">
          <cell r="F37" t="str">
            <v>ZAC</v>
          </cell>
          <cell r="J37" t="str">
            <v>x</v>
          </cell>
        </row>
        <row r="38">
          <cell r="F38" t="str">
            <v>ZAC</v>
          </cell>
          <cell r="J38" t="str">
            <v>x</v>
          </cell>
        </row>
        <row r="39">
          <cell r="F39" t="str">
            <v>ZAC</v>
          </cell>
          <cell r="J39" t="str">
            <v>x</v>
          </cell>
        </row>
        <row r="40">
          <cell r="F40" t="str">
            <v>ZIP</v>
          </cell>
          <cell r="J40" t="str">
            <v>x</v>
          </cell>
        </row>
        <row r="41">
          <cell r="F41" t="str">
            <v>ZAC</v>
          </cell>
          <cell r="J41" t="str">
            <v>x</v>
          </cell>
        </row>
        <row r="42">
          <cell r="F42" t="str">
            <v>ZAC</v>
          </cell>
          <cell r="J42" t="str">
            <v>x</v>
          </cell>
        </row>
        <row r="43">
          <cell r="F43" t="str">
            <v>ZAC</v>
          </cell>
          <cell r="J43" t="str">
            <v>x</v>
          </cell>
        </row>
        <row r="44">
          <cell r="F44" t="str">
            <v>ZAC QPV/ZAR</v>
          </cell>
          <cell r="J44" t="str">
            <v>ZAC QPV/ZAR</v>
          </cell>
        </row>
        <row r="45">
          <cell r="F45" t="str">
            <v>ZAC</v>
          </cell>
          <cell r="J45" t="str">
            <v>x</v>
          </cell>
        </row>
        <row r="46">
          <cell r="F46">
            <v>0</v>
          </cell>
          <cell r="J46" t="str">
            <v>x</v>
          </cell>
        </row>
        <row r="47">
          <cell r="F47" t="str">
            <v>ZIP</v>
          </cell>
          <cell r="J47" t="str">
            <v>x</v>
          </cell>
        </row>
        <row r="48">
          <cell r="F48" t="str">
            <v>ZAC</v>
          </cell>
          <cell r="J48" t="str">
            <v>x</v>
          </cell>
        </row>
        <row r="49">
          <cell r="F49" t="str">
            <v>ZAR</v>
          </cell>
          <cell r="J49" t="str">
            <v>x</v>
          </cell>
        </row>
        <row r="50">
          <cell r="F50" t="str">
            <v>ZAC</v>
          </cell>
          <cell r="J50" t="str">
            <v>x</v>
          </cell>
        </row>
        <row r="51">
          <cell r="F51" t="str">
            <v>ZAR</v>
          </cell>
          <cell r="J51" t="str">
            <v>ZAR</v>
          </cell>
        </row>
        <row r="52">
          <cell r="F52">
            <v>0</v>
          </cell>
          <cell r="J52" t="str">
            <v>x</v>
          </cell>
        </row>
        <row r="53">
          <cell r="F53">
            <v>0</v>
          </cell>
          <cell r="J53" t="str">
            <v>x</v>
          </cell>
        </row>
        <row r="54">
          <cell r="F54">
            <v>0</v>
          </cell>
          <cell r="J54" t="str">
            <v>x</v>
          </cell>
        </row>
        <row r="55">
          <cell r="F55" t="str">
            <v>ZAC QPV/ZAR</v>
          </cell>
          <cell r="J55" t="str">
            <v>ZAC QPV/ZAR</v>
          </cell>
        </row>
        <row r="56">
          <cell r="F56" t="str">
            <v>ZAC</v>
          </cell>
          <cell r="J56" t="str">
            <v>x</v>
          </cell>
        </row>
        <row r="57">
          <cell r="F57" t="str">
            <v>ZAR</v>
          </cell>
          <cell r="J57" t="str">
            <v>x</v>
          </cell>
        </row>
        <row r="58">
          <cell r="F58" t="str">
            <v>ZAC</v>
          </cell>
          <cell r="J58" t="str">
            <v>x</v>
          </cell>
        </row>
        <row r="59">
          <cell r="F59" t="str">
            <v>ZAC</v>
          </cell>
          <cell r="J59" t="str">
            <v>x</v>
          </cell>
        </row>
        <row r="60">
          <cell r="F60" t="str">
            <v>NON TROUVE</v>
          </cell>
          <cell r="J60" t="str">
            <v>x</v>
          </cell>
        </row>
        <row r="61">
          <cell r="F61" t="str">
            <v>ZAC</v>
          </cell>
          <cell r="J61" t="str">
            <v>x</v>
          </cell>
        </row>
        <row r="62">
          <cell r="F62" t="str">
            <v>ZAR</v>
          </cell>
          <cell r="J62" t="str">
            <v>ZAR</v>
          </cell>
        </row>
        <row r="63">
          <cell r="F63" t="str">
            <v>ZIP</v>
          </cell>
          <cell r="J63" t="str">
            <v>x</v>
          </cell>
        </row>
        <row r="64">
          <cell r="F64" t="str">
            <v>ZAC</v>
          </cell>
          <cell r="J64" t="str">
            <v>x</v>
          </cell>
        </row>
        <row r="65">
          <cell r="F65" t="str">
            <v>ZAC QPV/ZAR</v>
          </cell>
          <cell r="J65" t="str">
            <v>ZAC QPV/ZAR</v>
          </cell>
        </row>
        <row r="66">
          <cell r="F66" t="str">
            <v>ZAC</v>
          </cell>
          <cell r="J66" t="str">
            <v>x</v>
          </cell>
        </row>
        <row r="67">
          <cell r="F67" t="str">
            <v>ZAR</v>
          </cell>
          <cell r="J67" t="str">
            <v>ZAC QPV/ZAR</v>
          </cell>
        </row>
        <row r="68">
          <cell r="F68">
            <v>0</v>
          </cell>
          <cell r="J68" t="str">
            <v>x</v>
          </cell>
        </row>
        <row r="69">
          <cell r="F69" t="str">
            <v>ZAC QPV/ZAR</v>
          </cell>
          <cell r="J69" t="str">
            <v>ZAC QPV/ZAR</v>
          </cell>
        </row>
        <row r="70">
          <cell r="F70" t="str">
            <v>ZIP</v>
          </cell>
          <cell r="J70" t="str">
            <v>x</v>
          </cell>
        </row>
        <row r="71">
          <cell r="F71">
            <v>0</v>
          </cell>
          <cell r="J71" t="str">
            <v>x</v>
          </cell>
        </row>
        <row r="72">
          <cell r="F72" t="str">
            <v>ZIP</v>
          </cell>
          <cell r="J72" t="str">
            <v>x</v>
          </cell>
        </row>
        <row r="73">
          <cell r="F73" t="str">
            <v>ZAC QPV/ZAR</v>
          </cell>
          <cell r="J73" t="str">
            <v>ZAC QPV/ZAR</v>
          </cell>
        </row>
        <row r="74">
          <cell r="F74" t="str">
            <v>ZAR</v>
          </cell>
          <cell r="J74" t="str">
            <v>ZAR</v>
          </cell>
        </row>
        <row r="75">
          <cell r="F75" t="str">
            <v>ZAC</v>
          </cell>
          <cell r="J75" t="str">
            <v>x</v>
          </cell>
        </row>
        <row r="76">
          <cell r="F76" t="str">
            <v>ZAC</v>
          </cell>
          <cell r="J76" t="str">
            <v>x</v>
          </cell>
        </row>
        <row r="77">
          <cell r="F77" t="str">
            <v>ZAC</v>
          </cell>
          <cell r="J77" t="str">
            <v>x</v>
          </cell>
        </row>
        <row r="78">
          <cell r="F78" t="str">
            <v>ZAC</v>
          </cell>
          <cell r="J78" t="str">
            <v>x</v>
          </cell>
        </row>
        <row r="79">
          <cell r="F79" t="str">
            <v>ZAC</v>
          </cell>
          <cell r="J79" t="str">
            <v>x</v>
          </cell>
        </row>
        <row r="80">
          <cell r="F80" t="str">
            <v>NON TROUVE</v>
          </cell>
          <cell r="J80" t="str">
            <v>x</v>
          </cell>
        </row>
        <row r="81">
          <cell r="F81" t="str">
            <v>ZIP</v>
          </cell>
          <cell r="J81" t="str">
            <v>x</v>
          </cell>
        </row>
        <row r="82">
          <cell r="F82" t="str">
            <v>ZAC</v>
          </cell>
          <cell r="J82" t="str">
            <v>x</v>
          </cell>
        </row>
        <row r="83">
          <cell r="F83" t="str">
            <v>ZAR</v>
          </cell>
          <cell r="J83" t="str">
            <v>ZAR</v>
          </cell>
        </row>
        <row r="84">
          <cell r="F84">
            <v>0</v>
          </cell>
          <cell r="J84" t="str">
            <v>x</v>
          </cell>
        </row>
        <row r="85">
          <cell r="F85" t="str">
            <v>ZAC</v>
          </cell>
          <cell r="J85" t="str">
            <v>x</v>
          </cell>
        </row>
        <row r="86">
          <cell r="F86" t="str">
            <v>ZAR</v>
          </cell>
          <cell r="J86" t="str">
            <v>ZAR</v>
          </cell>
        </row>
        <row r="87">
          <cell r="F87" t="str">
            <v>ZAR</v>
          </cell>
          <cell r="J87" t="str">
            <v>ZAR</v>
          </cell>
        </row>
        <row r="88">
          <cell r="F88" t="str">
            <v>ZAC</v>
          </cell>
          <cell r="J88" t="str">
            <v>x</v>
          </cell>
        </row>
        <row r="89">
          <cell r="F89" t="str">
            <v>ZAC</v>
          </cell>
          <cell r="J89" t="str">
            <v>x</v>
          </cell>
        </row>
        <row r="90">
          <cell r="F90" t="str">
            <v>ZIP</v>
          </cell>
          <cell r="J90" t="str">
            <v>x</v>
          </cell>
        </row>
        <row r="91">
          <cell r="F91" t="str">
            <v>ZAC</v>
          </cell>
          <cell r="J91" t="str">
            <v>x</v>
          </cell>
        </row>
        <row r="92">
          <cell r="F92" t="str">
            <v>ZAC</v>
          </cell>
          <cell r="J92" t="str">
            <v>x</v>
          </cell>
        </row>
        <row r="93">
          <cell r="F93">
            <v>0</v>
          </cell>
          <cell r="J93" t="str">
            <v>x</v>
          </cell>
        </row>
        <row r="94">
          <cell r="F94" t="str">
            <v>ZAC</v>
          </cell>
          <cell r="J94" t="str">
            <v>x</v>
          </cell>
        </row>
        <row r="95">
          <cell r="F95" t="str">
            <v>ZAC</v>
          </cell>
          <cell r="J95" t="str">
            <v>x</v>
          </cell>
        </row>
        <row r="96">
          <cell r="F96" t="str">
            <v>ZAC QPV/ZAR</v>
          </cell>
          <cell r="J96" t="str">
            <v>ZAC QPV/ZAR</v>
          </cell>
        </row>
        <row r="97">
          <cell r="F97" t="str">
            <v>ZAC</v>
          </cell>
          <cell r="J97" t="str">
            <v>x</v>
          </cell>
        </row>
        <row r="98">
          <cell r="F98">
            <v>0</v>
          </cell>
          <cell r="J98" t="str">
            <v>x</v>
          </cell>
        </row>
        <row r="99">
          <cell r="F99">
            <v>0</v>
          </cell>
          <cell r="J99" t="str">
            <v>x</v>
          </cell>
        </row>
        <row r="100">
          <cell r="F100">
            <v>0</v>
          </cell>
          <cell r="J100" t="str">
            <v>x</v>
          </cell>
        </row>
        <row r="101">
          <cell r="F101" t="str">
            <v>ZAC</v>
          </cell>
          <cell r="J101" t="str">
            <v>x</v>
          </cell>
        </row>
        <row r="102">
          <cell r="F102">
            <v>0</v>
          </cell>
          <cell r="J102" t="str">
            <v>x</v>
          </cell>
        </row>
        <row r="103">
          <cell r="F103">
            <v>0</v>
          </cell>
          <cell r="J103" t="str">
            <v>x</v>
          </cell>
        </row>
        <row r="104">
          <cell r="F104" t="str">
            <v>ZAC</v>
          </cell>
          <cell r="J104" t="str">
            <v>x</v>
          </cell>
        </row>
        <row r="105">
          <cell r="F105" t="str">
            <v>ZAC</v>
          </cell>
          <cell r="J105" t="str">
            <v>x</v>
          </cell>
        </row>
        <row r="106">
          <cell r="F106">
            <v>0</v>
          </cell>
          <cell r="J106" t="str">
            <v>x</v>
          </cell>
        </row>
        <row r="107">
          <cell r="F107">
            <v>0</v>
          </cell>
          <cell r="J107" t="str">
            <v>x</v>
          </cell>
        </row>
        <row r="108">
          <cell r="F108" t="str">
            <v>ZAC</v>
          </cell>
          <cell r="J108" t="str">
            <v>x</v>
          </cell>
        </row>
        <row r="109">
          <cell r="F109" t="str">
            <v>ZAC</v>
          </cell>
          <cell r="J109" t="str">
            <v>x</v>
          </cell>
        </row>
        <row r="110">
          <cell r="F110" t="str">
            <v>ZAC</v>
          </cell>
          <cell r="J110" t="str">
            <v>x</v>
          </cell>
        </row>
        <row r="111">
          <cell r="F111" t="str">
            <v>ZIP</v>
          </cell>
          <cell r="J111" t="str">
            <v>x</v>
          </cell>
        </row>
        <row r="112">
          <cell r="F112" t="str">
            <v>ZAR</v>
          </cell>
          <cell r="J112" t="str">
            <v>x</v>
          </cell>
        </row>
        <row r="113">
          <cell r="F113" t="str">
            <v>ZAR</v>
          </cell>
          <cell r="J113">
            <v>0</v>
          </cell>
        </row>
        <row r="114">
          <cell r="F114" t="str">
            <v>ZAR</v>
          </cell>
          <cell r="J114" t="str">
            <v>x</v>
          </cell>
        </row>
        <row r="115">
          <cell r="F115" t="str">
            <v>ZAC</v>
          </cell>
          <cell r="J115" t="str">
            <v>x</v>
          </cell>
        </row>
        <row r="116">
          <cell r="F116">
            <v>0</v>
          </cell>
          <cell r="J116" t="str">
            <v>x</v>
          </cell>
        </row>
        <row r="117">
          <cell r="F117" t="str">
            <v>ZAC</v>
          </cell>
          <cell r="J117" t="str">
            <v>x</v>
          </cell>
        </row>
        <row r="118">
          <cell r="F118" t="str">
            <v>ZAC</v>
          </cell>
          <cell r="J118" t="str">
            <v>x</v>
          </cell>
        </row>
        <row r="119">
          <cell r="F119" t="str">
            <v>ZAC</v>
          </cell>
          <cell r="J119" t="str">
            <v>x</v>
          </cell>
        </row>
        <row r="120">
          <cell r="F120" t="str">
            <v>ZAC</v>
          </cell>
          <cell r="J120" t="str">
            <v>x</v>
          </cell>
        </row>
        <row r="121">
          <cell r="F121">
            <v>0</v>
          </cell>
          <cell r="J121" t="str">
            <v>x</v>
          </cell>
        </row>
        <row r="122">
          <cell r="F122" t="str">
            <v>ZAC</v>
          </cell>
          <cell r="J122" t="str">
            <v>x</v>
          </cell>
        </row>
        <row r="123">
          <cell r="F123" t="str">
            <v>ZAR</v>
          </cell>
          <cell r="J123" t="str">
            <v>x</v>
          </cell>
        </row>
        <row r="124">
          <cell r="F124" t="str">
            <v>ZAC</v>
          </cell>
          <cell r="J124" t="str">
            <v>x</v>
          </cell>
        </row>
        <row r="125">
          <cell r="F125" t="str">
            <v>ZIP</v>
          </cell>
          <cell r="J125" t="str">
            <v>x</v>
          </cell>
        </row>
        <row r="126">
          <cell r="F126">
            <v>0</v>
          </cell>
          <cell r="J126" t="str">
            <v>x</v>
          </cell>
        </row>
        <row r="127">
          <cell r="F127">
            <v>0</v>
          </cell>
          <cell r="J127" t="str">
            <v>x</v>
          </cell>
        </row>
        <row r="128">
          <cell r="F128">
            <v>0</v>
          </cell>
          <cell r="J128" t="str">
            <v>x</v>
          </cell>
        </row>
        <row r="129">
          <cell r="F129">
            <v>0</v>
          </cell>
          <cell r="J129" t="str">
            <v>x</v>
          </cell>
        </row>
        <row r="130">
          <cell r="F130">
            <v>0</v>
          </cell>
          <cell r="J130" t="str">
            <v>x</v>
          </cell>
        </row>
        <row r="131">
          <cell r="F131">
            <v>0</v>
          </cell>
          <cell r="J131" t="str">
            <v>x</v>
          </cell>
        </row>
        <row r="132">
          <cell r="F132">
            <v>0</v>
          </cell>
          <cell r="J132" t="str">
            <v>x</v>
          </cell>
        </row>
        <row r="133">
          <cell r="F133">
            <v>0</v>
          </cell>
          <cell r="J133" t="str">
            <v>x</v>
          </cell>
        </row>
        <row r="134">
          <cell r="F134" t="str">
            <v>NON TROUVE</v>
          </cell>
          <cell r="J134" t="str">
            <v>x</v>
          </cell>
        </row>
      </sheetData>
      <sheetData sheetId="4"/>
      <sheetData sheetId="5"/>
      <sheetData sheetId="6">
        <row r="1">
          <cell r="E1" t="str">
            <v>SIP</v>
          </cell>
        </row>
        <row r="2">
          <cell r="E2" t="str">
            <v>SIP</v>
          </cell>
        </row>
        <row r="3">
          <cell r="E3" t="str">
            <v>Médimust</v>
          </cell>
        </row>
        <row r="4">
          <cell r="E4" t="str">
            <v>Hellodoc</v>
          </cell>
        </row>
        <row r="5">
          <cell r="E5" t="str">
            <v>Crossway</v>
          </cell>
        </row>
        <row r="6">
          <cell r="E6" t="str">
            <v>Axisanté</v>
          </cell>
        </row>
        <row r="7">
          <cell r="E7" t="str">
            <v>Crossway</v>
          </cell>
        </row>
        <row r="8">
          <cell r="E8" t="str">
            <v>MLM</v>
          </cell>
        </row>
        <row r="9">
          <cell r="E9" t="str">
            <v>MLM</v>
          </cell>
        </row>
        <row r="10">
          <cell r="E10" t="str">
            <v>Axisanté</v>
          </cell>
        </row>
        <row r="11">
          <cell r="E11" t="str">
            <v>Hellodoc</v>
          </cell>
        </row>
        <row r="12">
          <cell r="E12" t="str">
            <v>Hellodoc</v>
          </cell>
        </row>
        <row r="13">
          <cell r="E13" t="str">
            <v>MLM</v>
          </cell>
        </row>
        <row r="14">
          <cell r="E14" t="str">
            <v>MlM</v>
          </cell>
        </row>
        <row r="15">
          <cell r="E15" t="str">
            <v>Crossway</v>
          </cell>
        </row>
        <row r="16">
          <cell r="E16" t="str">
            <v>Hellodoc</v>
          </cell>
        </row>
        <row r="17">
          <cell r="E17" t="str">
            <v>AlmaPro</v>
          </cell>
        </row>
        <row r="18">
          <cell r="E18" t="str">
            <v>Weda</v>
          </cell>
        </row>
        <row r="19">
          <cell r="E19" t="str">
            <v>Hellodoc</v>
          </cell>
        </row>
        <row r="20">
          <cell r="E20" t="str">
            <v>Hellodoc</v>
          </cell>
        </row>
        <row r="21">
          <cell r="E21" t="str">
            <v>MLM</v>
          </cell>
        </row>
        <row r="22">
          <cell r="E22" t="str">
            <v>Medistory</v>
          </cell>
        </row>
        <row r="23">
          <cell r="E23" t="str">
            <v>Hellodoc</v>
          </cell>
        </row>
        <row r="24">
          <cell r="E24" t="str">
            <v>Weda</v>
          </cell>
        </row>
        <row r="25">
          <cell r="E25" t="str">
            <v>Chorus</v>
          </cell>
        </row>
        <row r="26">
          <cell r="E26" t="str">
            <v>Weda</v>
          </cell>
        </row>
        <row r="27">
          <cell r="E27" t="str">
            <v>Weda</v>
          </cell>
        </row>
        <row r="28">
          <cell r="E28" t="str">
            <v>Weda</v>
          </cell>
        </row>
        <row r="29">
          <cell r="E29" t="str">
            <v>Almapro</v>
          </cell>
        </row>
        <row r="30">
          <cell r="E30" t="str">
            <v>Weda</v>
          </cell>
        </row>
        <row r="31">
          <cell r="E31" t="str">
            <v>Hellodoc</v>
          </cell>
        </row>
        <row r="32">
          <cell r="E32" t="str">
            <v>Hellodoc</v>
          </cell>
        </row>
        <row r="33">
          <cell r="E33" t="str">
            <v>Weda</v>
          </cell>
        </row>
        <row r="34">
          <cell r="E34" t="str">
            <v>MLM</v>
          </cell>
        </row>
        <row r="35">
          <cell r="E35" t="str">
            <v>Weda</v>
          </cell>
        </row>
        <row r="36">
          <cell r="E36" t="str">
            <v>Hellodoc</v>
          </cell>
        </row>
        <row r="37">
          <cell r="E37" t="str">
            <v>Hellodoc</v>
          </cell>
        </row>
        <row r="38">
          <cell r="E38" t="str">
            <v>MLM</v>
          </cell>
        </row>
        <row r="39">
          <cell r="E39" t="str">
            <v>Medistory</v>
          </cell>
        </row>
        <row r="40">
          <cell r="E40" t="str">
            <v>Hellodoc</v>
          </cell>
        </row>
        <row r="41">
          <cell r="E41" t="str">
            <v>Hellodoc</v>
          </cell>
        </row>
        <row r="42">
          <cell r="E42" t="str">
            <v>Medistory</v>
          </cell>
        </row>
        <row r="43">
          <cell r="E43" t="str">
            <v>Chorus</v>
          </cell>
        </row>
        <row r="44">
          <cell r="E44" t="str">
            <v>Éo</v>
          </cell>
        </row>
        <row r="45">
          <cell r="E45" t="str">
            <v>Weda</v>
          </cell>
        </row>
        <row r="46">
          <cell r="E46" t="str">
            <v>Weda</v>
          </cell>
        </row>
        <row r="47">
          <cell r="E47" t="str">
            <v>Medistory</v>
          </cell>
        </row>
        <row r="48">
          <cell r="E48" t="str">
            <v>Weda</v>
          </cell>
        </row>
        <row r="49">
          <cell r="E49" t="str">
            <v>Weda</v>
          </cell>
        </row>
        <row r="50">
          <cell r="E50" t="str">
            <v>Hellodoc</v>
          </cell>
        </row>
        <row r="51">
          <cell r="E51" t="str">
            <v>Axisanté</v>
          </cell>
        </row>
        <row r="52">
          <cell r="E52" t="str">
            <v>AxiSanté</v>
          </cell>
        </row>
        <row r="53">
          <cell r="E53" t="str">
            <v>Crossway</v>
          </cell>
        </row>
        <row r="54">
          <cell r="E54" t="str">
            <v>MLM</v>
          </cell>
        </row>
        <row r="55">
          <cell r="E55" t="str">
            <v>Weda</v>
          </cell>
        </row>
        <row r="56">
          <cell r="E56" t="str">
            <v>Weda</v>
          </cell>
        </row>
        <row r="57">
          <cell r="E57" t="str">
            <v>Chorus</v>
          </cell>
        </row>
        <row r="58">
          <cell r="E58" t="str">
            <v>Weda</v>
          </cell>
        </row>
        <row r="59">
          <cell r="E59" t="str">
            <v>Chorus</v>
          </cell>
        </row>
        <row r="60">
          <cell r="E60" t="str">
            <v>Weda</v>
          </cell>
        </row>
        <row r="61">
          <cell r="E61" t="str">
            <v>MLM</v>
          </cell>
        </row>
        <row r="62">
          <cell r="E62" t="str">
            <v>Weda</v>
          </cell>
        </row>
        <row r="63">
          <cell r="E63" t="str">
            <v>Hellodoc</v>
          </cell>
        </row>
        <row r="64">
          <cell r="E64" t="str">
            <v>MLM</v>
          </cell>
        </row>
        <row r="65">
          <cell r="E65" t="str">
            <v>Medistory</v>
          </cell>
        </row>
        <row r="66">
          <cell r="E66" t="str">
            <v>Chorus</v>
          </cell>
        </row>
        <row r="67">
          <cell r="E67" t="str">
            <v>Weda</v>
          </cell>
        </row>
        <row r="68">
          <cell r="E68" t="str">
            <v>Chorus</v>
          </cell>
        </row>
        <row r="69">
          <cell r="E69" t="str">
            <v>Medistory</v>
          </cell>
        </row>
        <row r="70">
          <cell r="E70" t="str">
            <v>Weda</v>
          </cell>
        </row>
        <row r="71">
          <cell r="E71" t="str">
            <v>Weda + Doctolib</v>
          </cell>
        </row>
        <row r="72">
          <cell r="E72" t="str">
            <v>Weda</v>
          </cell>
        </row>
        <row r="73">
          <cell r="E73" t="str">
            <v>MLM</v>
          </cell>
        </row>
        <row r="74">
          <cell r="E74" t="str">
            <v>Medistory</v>
          </cell>
        </row>
        <row r="75">
          <cell r="E75" t="str">
            <v>Weda</v>
          </cell>
        </row>
        <row r="76">
          <cell r="E76" t="str">
            <v>Weda</v>
          </cell>
        </row>
        <row r="77">
          <cell r="E77" t="str">
            <v>Médimust</v>
          </cell>
        </row>
        <row r="78">
          <cell r="E78" t="str">
            <v>Médimust</v>
          </cell>
        </row>
        <row r="79">
          <cell r="E79" t="str">
            <v>Chorus</v>
          </cell>
        </row>
        <row r="80">
          <cell r="E80" t="str">
            <v>Hellodoc</v>
          </cell>
        </row>
        <row r="81">
          <cell r="E81" t="str">
            <v>Weda</v>
          </cell>
        </row>
        <row r="82">
          <cell r="E82" t="str">
            <v>Medistory</v>
          </cell>
        </row>
        <row r="83">
          <cell r="E83" t="str">
            <v>MLM</v>
          </cell>
        </row>
        <row r="84">
          <cell r="E84" t="str">
            <v>Axisanté</v>
          </cell>
        </row>
        <row r="85">
          <cell r="E85" t="str">
            <v>Docteur santé</v>
          </cell>
        </row>
        <row r="86">
          <cell r="E86" t="str">
            <v>Médimust</v>
          </cell>
        </row>
        <row r="87">
          <cell r="E87" t="str">
            <v>Weda</v>
          </cell>
        </row>
        <row r="88">
          <cell r="E88" t="str">
            <v>MLM</v>
          </cell>
        </row>
        <row r="89">
          <cell r="E89" t="str">
            <v>Weda</v>
          </cell>
        </row>
        <row r="90">
          <cell r="E90" t="str">
            <v>Weda</v>
          </cell>
        </row>
        <row r="91">
          <cell r="E91" t="str">
            <v>Hellodoc</v>
          </cell>
        </row>
        <row r="92">
          <cell r="E92" t="str">
            <v>Medistory</v>
          </cell>
        </row>
        <row r="93">
          <cell r="E93" t="str">
            <v>MLM</v>
          </cell>
        </row>
        <row r="94">
          <cell r="E94" t="str">
            <v>MLM</v>
          </cell>
        </row>
        <row r="95">
          <cell r="E95" t="str">
            <v>Crossway</v>
          </cell>
        </row>
        <row r="96">
          <cell r="E96" t="str">
            <v>MLM</v>
          </cell>
        </row>
        <row r="97">
          <cell r="E97" t="str">
            <v>Hellodoc</v>
          </cell>
        </row>
        <row r="98">
          <cell r="E98" t="str">
            <v>Hellodoc</v>
          </cell>
        </row>
        <row r="99">
          <cell r="E99" t="str">
            <v>Docteur santé</v>
          </cell>
        </row>
        <row r="100">
          <cell r="E100" t="str">
            <v>Chorus</v>
          </cell>
        </row>
        <row r="101">
          <cell r="E101" t="str">
            <v>Weda</v>
          </cell>
        </row>
        <row r="102">
          <cell r="E102" t="str">
            <v>Chorus</v>
          </cell>
        </row>
        <row r="103">
          <cell r="E103" t="str">
            <v>Medistory</v>
          </cell>
        </row>
        <row r="104">
          <cell r="E104" t="str">
            <v>Hellodoc</v>
          </cell>
        </row>
        <row r="105">
          <cell r="E105" t="str">
            <v>Weda</v>
          </cell>
        </row>
        <row r="106">
          <cell r="E106" t="str">
            <v>Chorus</v>
          </cell>
        </row>
        <row r="107">
          <cell r="E107" t="str">
            <v>Weda</v>
          </cell>
        </row>
        <row r="108">
          <cell r="E108" t="str">
            <v>Crossway</v>
          </cell>
        </row>
        <row r="109">
          <cell r="E109" t="str">
            <v>MLM</v>
          </cell>
        </row>
        <row r="110">
          <cell r="E110" t="str">
            <v>Crossway</v>
          </cell>
        </row>
        <row r="111">
          <cell r="E111" t="str">
            <v>Medistory</v>
          </cell>
        </row>
        <row r="112">
          <cell r="E112" t="str">
            <v>Hellodoc</v>
          </cell>
        </row>
        <row r="113">
          <cell r="E113" t="str">
            <v>Medistory</v>
          </cell>
        </row>
        <row r="114">
          <cell r="E114" t="str">
            <v>Chorus</v>
          </cell>
        </row>
        <row r="115">
          <cell r="E115" t="str">
            <v>Weda</v>
          </cell>
        </row>
        <row r="116">
          <cell r="E116" t="str">
            <v>Weda</v>
          </cell>
        </row>
      </sheetData>
      <sheetData sheetId="7"/>
      <sheetData sheetId="8"/>
      <sheetData sheetId="9"/>
      <sheetData sheetId="10"/>
      <sheetData sheetId="11"/>
      <sheetData sheetId="12">
        <row r="1">
          <cell r="A1" t="str">
            <v>Numéro FINESS</v>
          </cell>
          <cell r="D1" t="str">
            <v>Raison sociale</v>
          </cell>
          <cell r="F1" t="str">
            <v>Adresse</v>
          </cell>
          <cell r="H1" t="str">
            <v>Code postal</v>
          </cell>
          <cell r="I1" t="str">
            <v>Libelle routage</v>
          </cell>
        </row>
        <row r="2">
          <cell r="A2">
            <v>20015871</v>
          </cell>
          <cell r="D2" t="str">
            <v>MSP ORIGNY-SAINTE-BENOITE</v>
          </cell>
          <cell r="F2" t="str">
            <v>61 RUE DU THIL</v>
          </cell>
          <cell r="H2" t="str">
            <v>02390</v>
          </cell>
          <cell r="I2" t="str">
            <v>ORIGNY STE BENOITE</v>
          </cell>
        </row>
        <row r="3">
          <cell r="A3">
            <v>20016440</v>
          </cell>
          <cell r="D3" t="str">
            <v>MSP MÉDICALE URCEL</v>
          </cell>
          <cell r="F3" t="str">
            <v>1 RUE DE L'ÉGLISE</v>
          </cell>
          <cell r="H3" t="str">
            <v>02000</v>
          </cell>
          <cell r="I3" t="str">
            <v>URCEL</v>
          </cell>
        </row>
        <row r="4">
          <cell r="A4">
            <v>20016481</v>
          </cell>
          <cell r="D4" t="str">
            <v>MSP SAINT-MICHEL</v>
          </cell>
          <cell r="F4" t="str">
            <v>31 RUE HENRI BARBUSSE</v>
          </cell>
          <cell r="H4" t="str">
            <v>02830</v>
          </cell>
          <cell r="I4" t="str">
            <v>ST MICHEL</v>
          </cell>
        </row>
        <row r="5">
          <cell r="A5">
            <v>20016507</v>
          </cell>
          <cell r="D5" t="str">
            <v>MSP JAULGONNE</v>
          </cell>
          <cell r="F5" t="str">
            <v>43 RUE DU PLESSIER</v>
          </cell>
          <cell r="H5" t="str">
            <v>02850</v>
          </cell>
          <cell r="I5" t="str">
            <v>JAULGONNE</v>
          </cell>
        </row>
        <row r="6">
          <cell r="A6">
            <v>20016523</v>
          </cell>
          <cell r="D6" t="str">
            <v>MSP LE NOUVION-EN-THIÉRACHE</v>
          </cell>
          <cell r="F6" t="str">
            <v>38 RUE ANDRÉ RIDDERS</v>
          </cell>
          <cell r="H6" t="str">
            <v>02170</v>
          </cell>
          <cell r="I6" t="str">
            <v>LE NOUVION EN THIERACHE</v>
          </cell>
        </row>
        <row r="7">
          <cell r="A7">
            <v>20016549</v>
          </cell>
          <cell r="D7" t="str">
            <v>MSP CHAMPAGNE PICARDIE GUISE</v>
          </cell>
          <cell r="F7" t="str">
            <v>41 RUE ANDRÉ GODIN</v>
          </cell>
          <cell r="H7" t="str">
            <v>02120</v>
          </cell>
          <cell r="I7" t="str">
            <v>GUISE</v>
          </cell>
        </row>
        <row r="8">
          <cell r="A8">
            <v>20016598</v>
          </cell>
          <cell r="D8" t="str">
            <v>MSP BOHAIN-EN-VERMANDOIS</v>
          </cell>
          <cell r="F8" t="str">
            <v>18 RUE ÉLYSÉE ALAVOINE</v>
          </cell>
          <cell r="H8" t="str">
            <v>02110</v>
          </cell>
          <cell r="I8" t="str">
            <v>BOHAIN EN VERMANDOIS</v>
          </cell>
        </row>
        <row r="9">
          <cell r="A9">
            <v>20016739</v>
          </cell>
          <cell r="D9" t="str">
            <v>MSP MARLE</v>
          </cell>
          <cell r="F9" t="str">
            <v>8 RUE DU FAUX BAIL</v>
          </cell>
          <cell r="H9" t="str">
            <v>02250</v>
          </cell>
          <cell r="I9" t="str">
            <v>MARLE</v>
          </cell>
        </row>
        <row r="10">
          <cell r="A10">
            <v>20016796</v>
          </cell>
          <cell r="D10" t="str">
            <v>MSP DE LA CAPELLE</v>
          </cell>
          <cell r="F10" t="str">
            <v>45 RUE DU GÉNÉRAL DE GAULLE</v>
          </cell>
          <cell r="H10" t="str">
            <v>02260</v>
          </cell>
          <cell r="I10" t="str">
            <v>LA CAPELLE</v>
          </cell>
        </row>
        <row r="11">
          <cell r="A11">
            <v>20016812</v>
          </cell>
          <cell r="D11" t="str">
            <v>MSP DE CRÉCY SUR SERRE</v>
          </cell>
          <cell r="F11" t="str">
            <v>7 RUE DU GÉNÉRAL PATTON</v>
          </cell>
          <cell r="H11" t="str">
            <v>02270</v>
          </cell>
          <cell r="I11" t="str">
            <v>CRECY SUR SERRE</v>
          </cell>
        </row>
        <row r="12">
          <cell r="A12">
            <v>20016853</v>
          </cell>
          <cell r="D12" t="str">
            <v>MSP DE CHARLY SUR MARNE</v>
          </cell>
          <cell r="F12" t="str">
            <v>58 RUE EMILE MORLOT</v>
          </cell>
          <cell r="H12" t="str">
            <v>02310</v>
          </cell>
          <cell r="I12" t="str">
            <v>CHARLY SUR MARNE</v>
          </cell>
        </row>
        <row r="13">
          <cell r="A13">
            <v>20017026</v>
          </cell>
          <cell r="D13" t="str">
            <v>MSP DE VILLENEUVE-ST-GERMAIN</v>
          </cell>
          <cell r="F13" t="str">
            <v>285 AVENUE DE REIMS</v>
          </cell>
          <cell r="H13" t="str">
            <v>02200</v>
          </cell>
          <cell r="I13" t="str">
            <v>VILLENEUVE ST GERMAIN</v>
          </cell>
        </row>
        <row r="14">
          <cell r="A14">
            <v>20017109</v>
          </cell>
          <cell r="D14" t="str">
            <v>MSP DE LA FAÏENCERIE</v>
          </cell>
          <cell r="F14" t="str">
            <v>1 RUE DES FAÎENCES</v>
          </cell>
          <cell r="H14" t="str">
            <v>02300</v>
          </cell>
          <cell r="I14" t="str">
            <v>SINCENY</v>
          </cell>
        </row>
        <row r="15">
          <cell r="A15">
            <v>20017125</v>
          </cell>
          <cell r="D15" t="str">
            <v>MSP DE ST-ERME-OUTRE ET RAMECOURT</v>
          </cell>
          <cell r="F15" t="str">
            <v>5 ROUTE DE LIESS</v>
          </cell>
          <cell r="H15" t="str">
            <v>02820</v>
          </cell>
          <cell r="I15" t="str">
            <v>ST ERME OUTRE ET RAMECOURT</v>
          </cell>
        </row>
        <row r="16">
          <cell r="A16">
            <v>20017166</v>
          </cell>
          <cell r="D16" t="str">
            <v>MSP DE VERVINS</v>
          </cell>
          <cell r="F16" t="str">
            <v>4 PLACE DES ANCIENS COMBATTANTS</v>
          </cell>
          <cell r="H16" t="str">
            <v>02140</v>
          </cell>
          <cell r="I16" t="str">
            <v>VERVINS</v>
          </cell>
        </row>
        <row r="17">
          <cell r="A17">
            <v>20017208</v>
          </cell>
          <cell r="D17" t="str">
            <v>MSP DE  FÈRE EN TARDENOIS</v>
          </cell>
          <cell r="F17" t="str">
            <v>14 RUE DE LA GOUTTE D'OR</v>
          </cell>
          <cell r="H17" t="str">
            <v>02130</v>
          </cell>
          <cell r="I17" t="str">
            <v>FERE EN TARDENOIS</v>
          </cell>
        </row>
        <row r="18">
          <cell r="A18">
            <v>20017224</v>
          </cell>
          <cell r="D18" t="str">
            <v>MAISON DE SANTÉ PLURIDISCIPLINAIRE</v>
          </cell>
          <cell r="F18" t="str">
            <v>22 PLACE DE L'EUROPE</v>
          </cell>
          <cell r="H18" t="str">
            <v>02360</v>
          </cell>
          <cell r="I18" t="str">
            <v>ROZOY SUR SERRE</v>
          </cell>
        </row>
        <row r="19">
          <cell r="A19">
            <v>20017257</v>
          </cell>
          <cell r="D19" t="str">
            <v>MSP D'HIRSON</v>
          </cell>
          <cell r="F19" t="str">
            <v>149 RUE CHARLES DE GAULLE</v>
          </cell>
          <cell r="H19" t="str">
            <v>02500</v>
          </cell>
          <cell r="I19" t="str">
            <v>HIRSON</v>
          </cell>
        </row>
        <row r="20">
          <cell r="A20">
            <v>20017273</v>
          </cell>
          <cell r="D20" t="str">
            <v>MSP DE LAON QUARTIER DE MONTREUIL</v>
          </cell>
          <cell r="F20" t="str">
            <v>5 RUE NESTOR GREHANT</v>
          </cell>
          <cell r="H20" t="str">
            <v>02000</v>
          </cell>
          <cell r="I20" t="str">
            <v>LAON</v>
          </cell>
        </row>
        <row r="21">
          <cell r="A21">
            <v>20017299</v>
          </cell>
          <cell r="D21" t="str">
            <v>MSP DE VILLERS COTTERETS</v>
          </cell>
          <cell r="F21" t="str">
            <v>1 RUE PELET OTTO</v>
          </cell>
          <cell r="H21" t="str">
            <v>02600</v>
          </cell>
          <cell r="I21" t="str">
            <v>VILLERS COTTERETS</v>
          </cell>
        </row>
        <row r="22">
          <cell r="A22">
            <v>20017315</v>
          </cell>
          <cell r="D22" t="str">
            <v>MSP DE CHÂTEAU THIERRY</v>
          </cell>
          <cell r="F22" t="str">
            <v>PLACE DE L'HORLOGE</v>
          </cell>
          <cell r="H22" t="str">
            <v>02400</v>
          </cell>
          <cell r="I22" t="str">
            <v>CHATEAU THIERRY</v>
          </cell>
        </row>
        <row r="23">
          <cell r="A23">
            <v>20017554</v>
          </cell>
          <cell r="D23" t="str">
            <v>MSP DE VILLENEUVE SUR AISNE</v>
          </cell>
          <cell r="F23" t="str">
            <v>1 RUE DE LA LIBÉRATION</v>
          </cell>
          <cell r="H23" t="str">
            <v>02190</v>
          </cell>
          <cell r="I23" t="str">
            <v>VILLENEUVE SUR AISNE</v>
          </cell>
        </row>
        <row r="24">
          <cell r="A24">
            <v>20017570</v>
          </cell>
          <cell r="D24" t="str">
            <v>MSP DELA VALLÉE DE L'OISE</v>
          </cell>
          <cell r="F24" t="str">
            <v>4 RUE CLÉMENCEAU</v>
          </cell>
          <cell r="H24" t="str">
            <v>02610</v>
          </cell>
          <cell r="I24" t="str">
            <v>MOY DE L AISNE</v>
          </cell>
        </row>
        <row r="25">
          <cell r="A25">
            <v>20017596</v>
          </cell>
          <cell r="D25" t="str">
            <v>MSP DE MONTCORNET</v>
          </cell>
          <cell r="F25" t="str">
            <v>22 PLACE DE L'HÔTEL DE VILLE</v>
          </cell>
          <cell r="H25" t="str">
            <v>02340</v>
          </cell>
          <cell r="I25" t="str">
            <v>MONTCORNET</v>
          </cell>
        </row>
        <row r="26">
          <cell r="A26">
            <v>20017638</v>
          </cell>
          <cell r="D26" t="str">
            <v>MSP DE SAINT-GOBAIN</v>
          </cell>
          <cell r="F26" t="str">
            <v>2 RUE LUCAS DE NÉHOU</v>
          </cell>
          <cell r="H26" t="str">
            <v>02410</v>
          </cell>
          <cell r="I26" t="str">
            <v>ST GOBAIN</v>
          </cell>
        </row>
        <row r="27">
          <cell r="A27">
            <v>20017653</v>
          </cell>
          <cell r="D27" t="str">
            <v>MSP DE SOISSONS</v>
          </cell>
          <cell r="F27" t="str">
            <v>2 PLACE LAMARTINE</v>
          </cell>
          <cell r="H27" t="str">
            <v>02200</v>
          </cell>
          <cell r="I27" t="str">
            <v>SOISSONS</v>
          </cell>
        </row>
        <row r="28">
          <cell r="A28">
            <v>20018065</v>
          </cell>
          <cell r="D28" t="str">
            <v>MSP DE SISSONNE</v>
          </cell>
          <cell r="F28" t="str">
            <v>26 RUE DE REIMS</v>
          </cell>
          <cell r="H28" t="str">
            <v>02150</v>
          </cell>
          <cell r="I28" t="str">
            <v>SISSONNE</v>
          </cell>
        </row>
        <row r="29">
          <cell r="A29">
            <v>20018354</v>
          </cell>
          <cell r="D29" t="str">
            <v>MSP DE ST-QUENTIN</v>
          </cell>
          <cell r="F29" t="str">
            <v>28 RUE DU DR CLAUDE MAIRESSE</v>
          </cell>
          <cell r="H29" t="str">
            <v>02100</v>
          </cell>
          <cell r="I29" t="str">
            <v>ST QUENTIN</v>
          </cell>
        </row>
        <row r="30">
          <cell r="A30">
            <v>20018396</v>
          </cell>
          <cell r="D30" t="str">
            <v>MSP DE LA FERE</v>
          </cell>
          <cell r="F30" t="str">
            <v>3 REMPART DU MIDI</v>
          </cell>
          <cell r="H30" t="str">
            <v>02800</v>
          </cell>
          <cell r="I30" t="str">
            <v>LA FERE</v>
          </cell>
        </row>
        <row r="31">
          <cell r="A31">
            <v>20018487</v>
          </cell>
          <cell r="D31" t="str">
            <v>MSP DE BEAUREVOIR</v>
          </cell>
          <cell r="F31" t="str">
            <v>1 RUE DE LA TOUR</v>
          </cell>
          <cell r="H31" t="str">
            <v>02110</v>
          </cell>
          <cell r="I31" t="str">
            <v>BEAUREVOIR</v>
          </cell>
        </row>
        <row r="32">
          <cell r="A32">
            <v>20018693</v>
          </cell>
          <cell r="D32" t="str">
            <v>MSP</v>
          </cell>
          <cell r="F32" t="str">
            <v>2 RUE DE VERDUN</v>
          </cell>
          <cell r="H32" t="str">
            <v>02460</v>
          </cell>
          <cell r="I32" t="str">
            <v>LA FERTE MILON</v>
          </cell>
        </row>
        <row r="33">
          <cell r="A33">
            <v>20019089</v>
          </cell>
          <cell r="D33" t="str">
            <v>MSP DE CORBENY</v>
          </cell>
          <cell r="F33" t="str">
            <v>3 RUE PIERRE CURTIL</v>
          </cell>
          <cell r="H33" t="str">
            <v>02820</v>
          </cell>
          <cell r="I33" t="str">
            <v>CORBENY</v>
          </cell>
        </row>
        <row r="34">
          <cell r="A34">
            <v>20019105</v>
          </cell>
          <cell r="D34" t="str">
            <v>MSP ANIZY PINON</v>
          </cell>
          <cell r="F34" t="str">
            <v>4 PLACE ROCHECHOUART</v>
          </cell>
          <cell r="H34" t="str">
            <v>02320</v>
          </cell>
          <cell r="I34" t="str">
            <v>ANIZY LE GRAND</v>
          </cell>
        </row>
        <row r="35">
          <cell r="A35">
            <v>590052403</v>
          </cell>
          <cell r="D35" t="str">
            <v>MSP  D'ANICHE</v>
          </cell>
          <cell r="F35" t="str">
            <v>19 RUE DES TROIS SOEURS FOGT</v>
          </cell>
          <cell r="H35" t="str">
            <v>59580</v>
          </cell>
          <cell r="I35" t="str">
            <v>ANICHE</v>
          </cell>
        </row>
        <row r="36">
          <cell r="A36">
            <v>590052429</v>
          </cell>
          <cell r="D36" t="str">
            <v>MSP AVENIR SANTÉ DOUAISIS</v>
          </cell>
          <cell r="F36" t="str">
            <v>413 AVENUE DE LA LIBERTÉ</v>
          </cell>
          <cell r="H36" t="str">
            <v>59450</v>
          </cell>
          <cell r="I36" t="str">
            <v>SIN LE NOBLE</v>
          </cell>
        </row>
        <row r="37">
          <cell r="A37">
            <v>590052445</v>
          </cell>
          <cell r="D37" t="str">
            <v>MSP DE STEENVOORDE</v>
          </cell>
          <cell r="F37" t="str">
            <v>20 AVENUE DE LA BERGERIE</v>
          </cell>
          <cell r="H37" t="str">
            <v>59114</v>
          </cell>
          <cell r="I37" t="str">
            <v>STEENVOORDE</v>
          </cell>
        </row>
        <row r="38">
          <cell r="A38">
            <v>590052460</v>
          </cell>
          <cell r="D38" t="str">
            <v>MSP LIBERTÉ PÔLE SANTÉ</v>
          </cell>
          <cell r="F38" t="str">
            <v>121 RUE DE LA LIBERTÉ</v>
          </cell>
          <cell r="H38" t="str">
            <v>59600</v>
          </cell>
          <cell r="I38" t="str">
            <v>MAUBEUGE</v>
          </cell>
        </row>
        <row r="39">
          <cell r="A39">
            <v>590052486</v>
          </cell>
          <cell r="D39" t="str">
            <v>MDS DE LILLE MOULINS</v>
          </cell>
          <cell r="F39" t="str">
            <v>167 RUE D'ARRAS</v>
          </cell>
          <cell r="H39" t="str">
            <v>59000</v>
          </cell>
          <cell r="I39" t="str">
            <v>LILLE</v>
          </cell>
        </row>
        <row r="40">
          <cell r="A40">
            <v>590052502</v>
          </cell>
          <cell r="D40" t="str">
            <v>MSP DE DENAIN</v>
          </cell>
          <cell r="F40" t="str">
            <v>570 RUE ARTHUR BRUNET</v>
          </cell>
          <cell r="H40" t="str">
            <v>59220</v>
          </cell>
          <cell r="I40" t="str">
            <v>DENAIN</v>
          </cell>
        </row>
        <row r="41">
          <cell r="A41">
            <v>590052528</v>
          </cell>
          <cell r="D41" t="str">
            <v>MSP DE MARLY</v>
          </cell>
          <cell r="F41" t="str">
            <v>61 RUE PAUL VAILLANT COUTURIER</v>
          </cell>
          <cell r="H41" t="str">
            <v>59770</v>
          </cell>
          <cell r="I41" t="str">
            <v>MARLY</v>
          </cell>
        </row>
        <row r="42">
          <cell r="A42">
            <v>590054128</v>
          </cell>
          <cell r="D42" t="str">
            <v>MSP DE LA GORGUE</v>
          </cell>
          <cell r="F42" t="str">
            <v>11 RUE DU GÉNÉRAL DE GAULLE</v>
          </cell>
          <cell r="H42" t="str">
            <v>59253</v>
          </cell>
          <cell r="I42" t="str">
            <v>LA GORGUE</v>
          </cell>
        </row>
        <row r="43">
          <cell r="A43">
            <v>590058400</v>
          </cell>
          <cell r="D43" t="str">
            <v>MSP DE BERTRY</v>
          </cell>
          <cell r="F43" t="str">
            <v>15 RUE DELORY</v>
          </cell>
          <cell r="H43" t="str">
            <v>59980</v>
          </cell>
          <cell r="I43" t="str">
            <v>BERTRY</v>
          </cell>
        </row>
        <row r="44">
          <cell r="A44">
            <v>590058426</v>
          </cell>
          <cell r="D44" t="str">
            <v>MSP DE WATTRELOS</v>
          </cell>
          <cell r="F44" t="str">
            <v>16 RUE CORNEILLE</v>
          </cell>
          <cell r="H44" t="str">
            <v>59150</v>
          </cell>
          <cell r="I44" t="str">
            <v>WATTRELOS</v>
          </cell>
        </row>
        <row r="45">
          <cell r="A45">
            <v>590058442</v>
          </cell>
          <cell r="D45" t="str">
            <v>MSP DE DOUAI</v>
          </cell>
          <cell r="F45" t="str">
            <v>180 RUE DE BETHUNE</v>
          </cell>
          <cell r="H45" t="str">
            <v>59500</v>
          </cell>
          <cell r="I45" t="str">
            <v>DOUAI</v>
          </cell>
        </row>
        <row r="46">
          <cell r="A46">
            <v>590058590</v>
          </cell>
          <cell r="D46" t="str">
            <v>MSP DE VILLERS OUTRÉAUX</v>
          </cell>
          <cell r="F46" t="str">
            <v>PLACE DU GÉNÉRAL DE GAULLE</v>
          </cell>
          <cell r="H46" t="str">
            <v>59142</v>
          </cell>
          <cell r="I46" t="str">
            <v>VILLERS OUTREAUX</v>
          </cell>
        </row>
        <row r="47">
          <cell r="A47">
            <v>590058640</v>
          </cell>
          <cell r="D47" t="str">
            <v>MSP DE LANDAS</v>
          </cell>
          <cell r="F47" t="str">
            <v>205 RUE DU DR GERI DEFONTAINE</v>
          </cell>
          <cell r="H47" t="str">
            <v>59310</v>
          </cell>
          <cell r="I47" t="str">
            <v>LANDAS</v>
          </cell>
        </row>
        <row r="48">
          <cell r="A48">
            <v>590058665</v>
          </cell>
          <cell r="D48" t="str">
            <v>MSP AULNOYE-AYMERIES</v>
          </cell>
          <cell r="F48" t="str">
            <v>2 RUE JEAN JAURES</v>
          </cell>
          <cell r="H48" t="str">
            <v>59620</v>
          </cell>
          <cell r="I48" t="str">
            <v>AULNOYE AYMERIES</v>
          </cell>
        </row>
        <row r="49">
          <cell r="A49">
            <v>590059085</v>
          </cell>
          <cell r="D49" t="str">
            <v>MSP DE TOURCOING LES FRANCS</v>
          </cell>
          <cell r="F49" t="str">
            <v>2 AVENUE MASUREL</v>
          </cell>
          <cell r="H49" t="str">
            <v>59200</v>
          </cell>
          <cell r="I49" t="str">
            <v>TOURCOING</v>
          </cell>
        </row>
        <row r="50">
          <cell r="A50">
            <v>590059200</v>
          </cell>
          <cell r="D50" t="str">
            <v>MSP DE HAUTMONT</v>
          </cell>
          <cell r="F50" t="str">
            <v>16 BOULEVARD DE L'ÉCLUSE</v>
          </cell>
          <cell r="H50" t="str">
            <v>59330</v>
          </cell>
          <cell r="I50" t="str">
            <v>HAUTMONT</v>
          </cell>
        </row>
        <row r="51">
          <cell r="A51">
            <v>590059234</v>
          </cell>
          <cell r="D51" t="str">
            <v>MSP DE TRÉLON</v>
          </cell>
          <cell r="F51" t="str">
            <v>2 RUE VICTOR HUGO</v>
          </cell>
          <cell r="H51" t="str">
            <v>59132</v>
          </cell>
          <cell r="I51" t="str">
            <v>TRELON</v>
          </cell>
        </row>
        <row r="52">
          <cell r="A52">
            <v>590059259</v>
          </cell>
          <cell r="D52" t="str">
            <v>MSP DE FOURMIES</v>
          </cell>
          <cell r="F52" t="str">
            <v>71 RUE JEAN JAURÈS</v>
          </cell>
          <cell r="H52" t="str">
            <v>59610</v>
          </cell>
          <cell r="I52" t="str">
            <v>FOURMIES</v>
          </cell>
        </row>
        <row r="53">
          <cell r="A53">
            <v>590059275</v>
          </cell>
          <cell r="D53" t="str">
            <v>MSP D'ANOR</v>
          </cell>
          <cell r="F53" t="str">
            <v>9 RUE GEORGES CLÉMENCEAU</v>
          </cell>
          <cell r="H53" t="str">
            <v>59186</v>
          </cell>
          <cell r="I53" t="str">
            <v>ANOR</v>
          </cell>
        </row>
        <row r="54">
          <cell r="A54">
            <v>590059655</v>
          </cell>
          <cell r="D54" t="str">
            <v>POLE DE SANTE KRUYSBELLAERT</v>
          </cell>
          <cell r="F54" t="str">
            <v>3510 AVENUE DE PETITE SYNTHE</v>
          </cell>
          <cell r="H54" t="str">
            <v>59640</v>
          </cell>
          <cell r="I54" t="str">
            <v>DUNKERQUE</v>
          </cell>
        </row>
        <row r="55">
          <cell r="A55">
            <v>590059671</v>
          </cell>
          <cell r="D55" t="str">
            <v>MAISON DE SANTE DE WATTEN</v>
          </cell>
          <cell r="F55" t="str">
            <v>10 RUE SAINT ANTOINE</v>
          </cell>
          <cell r="H55" t="str">
            <v>59143</v>
          </cell>
          <cell r="I55" t="str">
            <v>WATTEN</v>
          </cell>
        </row>
        <row r="56">
          <cell r="A56">
            <v>590059697</v>
          </cell>
          <cell r="D56" t="str">
            <v>MSP DISPERSEE DE WIGNEHIES</v>
          </cell>
          <cell r="F56" t="str">
            <v>10 PLACE FRANCOIS MITTERRAND</v>
          </cell>
          <cell r="H56" t="str">
            <v>59212</v>
          </cell>
          <cell r="I56" t="str">
            <v>WIGNEHIES</v>
          </cell>
        </row>
        <row r="57">
          <cell r="A57">
            <v>590060521</v>
          </cell>
          <cell r="D57" t="str">
            <v>MSP DE MAUBEUGE Q SS LE BOIS</v>
          </cell>
          <cell r="F57" t="str">
            <v>55 RUE DE DOUZIES</v>
          </cell>
          <cell r="H57" t="str">
            <v>59600</v>
          </cell>
          <cell r="I57" t="str">
            <v>MAUBEUGE</v>
          </cell>
        </row>
        <row r="58">
          <cell r="A58">
            <v>590060547</v>
          </cell>
          <cell r="D58" t="str">
            <v>MSP DE ROSULT</v>
          </cell>
          <cell r="F58" t="str">
            <v>411 RUE DE L'ALÈNE D'OR</v>
          </cell>
          <cell r="H58" t="str">
            <v>59230</v>
          </cell>
          <cell r="I58" t="str">
            <v>ROSULT</v>
          </cell>
        </row>
        <row r="59">
          <cell r="A59">
            <v>590060562</v>
          </cell>
          <cell r="D59" t="str">
            <v>MSP DE DOUAI</v>
          </cell>
          <cell r="F59" t="str">
            <v>586 RUE JULES FERRY</v>
          </cell>
          <cell r="H59" t="str">
            <v>59500</v>
          </cell>
          <cell r="I59" t="str">
            <v>DOUAI</v>
          </cell>
        </row>
        <row r="60">
          <cell r="A60">
            <v>590060745</v>
          </cell>
          <cell r="D60" t="str">
            <v>MSP DE MERVILLE</v>
          </cell>
          <cell r="F60" t="str">
            <v>49 RUE DES CAPUCINS</v>
          </cell>
          <cell r="H60" t="str">
            <v>59660</v>
          </cell>
          <cell r="I60" t="str">
            <v>MERVILLE</v>
          </cell>
        </row>
        <row r="61">
          <cell r="A61">
            <v>590060760</v>
          </cell>
          <cell r="D61" t="str">
            <v>MSP DE JEUMONT</v>
          </cell>
          <cell r="F61" t="str">
            <v>270 RUE MARX DORMOY</v>
          </cell>
          <cell r="H61" t="str">
            <v>59460</v>
          </cell>
          <cell r="I61" t="str">
            <v>JEUMONT</v>
          </cell>
        </row>
        <row r="62">
          <cell r="A62">
            <v>590060786</v>
          </cell>
          <cell r="D62" t="str">
            <v>MSP DE SAINT-POL-SUR-MER</v>
          </cell>
          <cell r="F62" t="str">
            <v>407 RUE DE LA RÉPUBLIQUE</v>
          </cell>
          <cell r="H62" t="str">
            <v>59430</v>
          </cell>
          <cell r="I62" t="str">
            <v>DUNKERQUE</v>
          </cell>
        </row>
        <row r="63">
          <cell r="A63">
            <v>590060802</v>
          </cell>
          <cell r="D63" t="str">
            <v>MSP DE LEZENNES</v>
          </cell>
          <cell r="F63" t="str">
            <v>25 RUE FERRER</v>
          </cell>
          <cell r="H63" t="str">
            <v>59260</v>
          </cell>
          <cell r="I63" t="str">
            <v>LEZENNES</v>
          </cell>
        </row>
        <row r="64">
          <cell r="A64">
            <v>590060828</v>
          </cell>
          <cell r="D64" t="str">
            <v>MSP DE BOESCHÈPE</v>
          </cell>
          <cell r="F64" t="str">
            <v>354 RUE DE BERTHEN</v>
          </cell>
          <cell r="H64" t="str">
            <v>59270</v>
          </cell>
          <cell r="I64" t="str">
            <v>ST JANS CAPPEL</v>
          </cell>
        </row>
        <row r="65">
          <cell r="A65">
            <v>590062162</v>
          </cell>
          <cell r="D65" t="str">
            <v>MSP DE TOUFFLERS</v>
          </cell>
          <cell r="F65" t="str">
            <v>1 RUE DES DÉPORTÉS</v>
          </cell>
          <cell r="H65" t="str">
            <v>59390</v>
          </cell>
          <cell r="I65" t="str">
            <v>TOUFFLERS</v>
          </cell>
        </row>
        <row r="66">
          <cell r="A66">
            <v>590062188</v>
          </cell>
          <cell r="D66" t="str">
            <v>MSP DE DECHY</v>
          </cell>
          <cell r="F66" t="str">
            <v>1 RUE A ET G MARTEL</v>
          </cell>
          <cell r="H66" t="str">
            <v>59187</v>
          </cell>
          <cell r="I66" t="str">
            <v>DECHY</v>
          </cell>
        </row>
        <row r="67">
          <cell r="A67">
            <v>590062204</v>
          </cell>
          <cell r="D67" t="str">
            <v>MSP DE BOIS-GRENIER</v>
          </cell>
          <cell r="F67" t="str">
            <v>1 ALLEE GERMINAL BERNARD</v>
          </cell>
          <cell r="H67" t="str">
            <v>59280</v>
          </cell>
          <cell r="I67" t="str">
            <v>BOIS GRENIER</v>
          </cell>
        </row>
        <row r="68">
          <cell r="A68">
            <v>590062220</v>
          </cell>
          <cell r="D68" t="str">
            <v>MSP DE CASSEL</v>
          </cell>
          <cell r="F68" t="str">
            <v>49 GRAND PLACE</v>
          </cell>
          <cell r="H68" t="str">
            <v>59670</v>
          </cell>
          <cell r="I68" t="str">
            <v>CASSEL</v>
          </cell>
        </row>
        <row r="69">
          <cell r="A69">
            <v>590062352</v>
          </cell>
          <cell r="D69" t="str">
            <v>MSP RENARD</v>
          </cell>
          <cell r="F69" t="str">
            <v>57 RUE VICTOR RENARD</v>
          </cell>
          <cell r="H69" t="str">
            <v>59000</v>
          </cell>
          <cell r="I69" t="str">
            <v>LILLE</v>
          </cell>
        </row>
        <row r="70">
          <cell r="A70">
            <v>590062451</v>
          </cell>
          <cell r="D70" t="str">
            <v>MSP DE MORTAGNE DU NORD</v>
          </cell>
          <cell r="F70" t="str">
            <v>57 RUE PIERRE BOEYNAEMS</v>
          </cell>
          <cell r="H70" t="str">
            <v>59158</v>
          </cell>
          <cell r="I70" t="str">
            <v>MORTAGNE DU NORD</v>
          </cell>
        </row>
        <row r="71">
          <cell r="A71">
            <v>590062477</v>
          </cell>
          <cell r="D71" t="str">
            <v>MSP DE HEM</v>
          </cell>
          <cell r="F71" t="str">
            <v>277 RUE JULES GUESDE</v>
          </cell>
          <cell r="H71" t="str">
            <v>59510</v>
          </cell>
          <cell r="I71" t="str">
            <v>HEM</v>
          </cell>
        </row>
        <row r="72">
          <cell r="A72">
            <v>590062683</v>
          </cell>
          <cell r="D72" t="str">
            <v>MSP DE TEMPLEUVE</v>
          </cell>
          <cell r="F72" t="str">
            <v>11 RUE NEUVE</v>
          </cell>
          <cell r="H72" t="str">
            <v>59242</v>
          </cell>
          <cell r="I72" t="str">
            <v>TEMPLEUVE EN PEVELE</v>
          </cell>
        </row>
        <row r="73">
          <cell r="A73">
            <v>590062709</v>
          </cell>
          <cell r="D73" t="str">
            <v>MSP ORCHIES</v>
          </cell>
          <cell r="F73" t="str">
            <v>59 RUE LÉON RUDENT</v>
          </cell>
          <cell r="H73" t="str">
            <v>59310</v>
          </cell>
          <cell r="I73" t="str">
            <v>ORCHIES</v>
          </cell>
        </row>
        <row r="74">
          <cell r="A74">
            <v>590062741</v>
          </cell>
          <cell r="D74" t="str">
            <v>MSP DE GOUZEAUCOURT</v>
          </cell>
          <cell r="F74" t="str">
            <v>AVENUE DU GÉNÉRAL DE GAULLE</v>
          </cell>
          <cell r="H74" t="str">
            <v>59231</v>
          </cell>
          <cell r="I74" t="str">
            <v>GOUZEAUCOURT</v>
          </cell>
        </row>
        <row r="75">
          <cell r="A75">
            <v>590062832</v>
          </cell>
          <cell r="D75" t="str">
            <v>MSP DU LYS D'OR</v>
          </cell>
          <cell r="F75" t="str">
            <v>291 RUE DE L'ÉGLISE</v>
          </cell>
          <cell r="H75" t="str">
            <v>59226</v>
          </cell>
          <cell r="I75" t="str">
            <v>RUMEGIES</v>
          </cell>
        </row>
        <row r="76">
          <cell r="A76">
            <v>590062899</v>
          </cell>
          <cell r="D76" t="str">
            <v>MSP DE SOMAIN ET ENVIRON</v>
          </cell>
          <cell r="F76" t="str">
            <v>60 RUE PASTEUR</v>
          </cell>
          <cell r="H76" t="str">
            <v>59490</v>
          </cell>
          <cell r="I76" t="str">
            <v>SOMAIN</v>
          </cell>
        </row>
        <row r="77">
          <cell r="A77">
            <v>590062915</v>
          </cell>
          <cell r="D77" t="str">
            <v>MSP ERQUINGHEM-LYS</v>
          </cell>
          <cell r="F77" t="str">
            <v>165 RUE DELPIERRE</v>
          </cell>
          <cell r="H77" t="str">
            <v>59193</v>
          </cell>
          <cell r="I77" t="str">
            <v>ERQUINGHEM LYS</v>
          </cell>
        </row>
        <row r="78">
          <cell r="A78">
            <v>590062931</v>
          </cell>
          <cell r="D78" t="str">
            <v>MSP D'HAUSSY</v>
          </cell>
          <cell r="F78" t="str">
            <v>3 RUE CHARLES AZAMBRE</v>
          </cell>
          <cell r="H78" t="str">
            <v>59294</v>
          </cell>
          <cell r="I78" t="str">
            <v>HAUSSY</v>
          </cell>
        </row>
        <row r="79">
          <cell r="A79">
            <v>590062956</v>
          </cell>
          <cell r="D79" t="str">
            <v>MSP DE CARNIN</v>
          </cell>
          <cell r="F79" t="str">
            <v>9 RUE DU LIEUTENANT BAILLET</v>
          </cell>
          <cell r="H79" t="str">
            <v>59112</v>
          </cell>
          <cell r="I79" t="str">
            <v>CARNIN</v>
          </cell>
        </row>
        <row r="80">
          <cell r="A80">
            <v>590063137</v>
          </cell>
          <cell r="D80" t="str">
            <v>MSP DE CROIX</v>
          </cell>
          <cell r="F80" t="str">
            <v>4 AVENUE DE JUSSIEU</v>
          </cell>
          <cell r="H80" t="str">
            <v>59170</v>
          </cell>
          <cell r="I80" t="str">
            <v>CROIX</v>
          </cell>
        </row>
        <row r="81">
          <cell r="A81">
            <v>590063269</v>
          </cell>
          <cell r="D81" t="str">
            <v>MSP DES WEPPES</v>
          </cell>
          <cell r="F81" t="str">
            <v>18 RUE GAMBETTA</v>
          </cell>
          <cell r="H81" t="str">
            <v>59136</v>
          </cell>
          <cell r="I81" t="str">
            <v>WAVRIN</v>
          </cell>
        </row>
        <row r="82">
          <cell r="A82">
            <v>590063830</v>
          </cell>
          <cell r="D82" t="str">
            <v>MSP DE RONCQ</v>
          </cell>
          <cell r="F82" t="str">
            <v>301 RUE DE LILLE</v>
          </cell>
          <cell r="H82" t="str">
            <v>59223</v>
          </cell>
          <cell r="I82" t="str">
            <v>RONCQ</v>
          </cell>
        </row>
        <row r="83">
          <cell r="A83">
            <v>590064085</v>
          </cell>
          <cell r="D83" t="str">
            <v>MSP DE HONDSCHOOTE</v>
          </cell>
          <cell r="F83" t="str">
            <v>2 RUE DU MARÉCHAL FOCH</v>
          </cell>
          <cell r="H83" t="str">
            <v>59122</v>
          </cell>
          <cell r="I83" t="str">
            <v>HONDSCHOOTE</v>
          </cell>
        </row>
        <row r="84">
          <cell r="A84">
            <v>590064101</v>
          </cell>
          <cell r="D84" t="str">
            <v>MSP DE LA LIBÉRATION</v>
          </cell>
          <cell r="F84" t="str">
            <v>18 AVENUE DE LA LIBÉRATION</v>
          </cell>
          <cell r="H84" t="str">
            <v>59310</v>
          </cell>
          <cell r="I84" t="str">
            <v>ORCHIES</v>
          </cell>
        </row>
        <row r="85">
          <cell r="A85">
            <v>590064283</v>
          </cell>
          <cell r="D85" t="str">
            <v>MSP DE PHALEMPIN</v>
          </cell>
          <cell r="F85" t="str">
            <v>13 RUE LÉON BLUM</v>
          </cell>
          <cell r="H85" t="str">
            <v>59133</v>
          </cell>
          <cell r="I85" t="str">
            <v>PHALEMPIN</v>
          </cell>
        </row>
        <row r="86">
          <cell r="A86">
            <v>590064549</v>
          </cell>
          <cell r="D86" t="str">
            <v>MSP DE LINSELLES</v>
          </cell>
          <cell r="F86" t="str">
            <v>33 RUE DU MARÉCHAL FOCH</v>
          </cell>
          <cell r="H86" t="str">
            <v>59126</v>
          </cell>
          <cell r="I86" t="str">
            <v>LINSELLES</v>
          </cell>
        </row>
        <row r="87">
          <cell r="A87">
            <v>590065058</v>
          </cell>
          <cell r="D87" t="str">
            <v>MSP DE L'ESCAUT</v>
          </cell>
          <cell r="F87" t="str">
            <v>1 PLACE DE LA RÉPUBLIQUE</v>
          </cell>
          <cell r="H87" t="str">
            <v>59267</v>
          </cell>
          <cell r="I87" t="str">
            <v>PROVILLE</v>
          </cell>
        </row>
        <row r="88">
          <cell r="A88">
            <v>590065074</v>
          </cell>
          <cell r="D88" t="str">
            <v>MSP ESCAUDAIN</v>
          </cell>
          <cell r="F88" t="str">
            <v>2 PLACE JÉRÔME BLANQUI</v>
          </cell>
          <cell r="H88" t="str">
            <v>59124</v>
          </cell>
          <cell r="I88" t="str">
            <v>ESCAUDAIN</v>
          </cell>
        </row>
        <row r="89">
          <cell r="A89">
            <v>590065140</v>
          </cell>
          <cell r="D89" t="str">
            <v>MSP ARLEUX</v>
          </cell>
          <cell r="F89" t="str">
            <v>12 RUE GEORGES LEFEBVRE</v>
          </cell>
          <cell r="H89" t="str">
            <v>59151</v>
          </cell>
          <cell r="I89" t="str">
            <v>ARLEUX</v>
          </cell>
        </row>
        <row r="90">
          <cell r="A90">
            <v>590065561</v>
          </cell>
          <cell r="D90" t="str">
            <v>MSP DE LA BOURGOGNE</v>
          </cell>
          <cell r="F90" t="str">
            <v>2 RUE OGIER DE BOUSBECQUE</v>
          </cell>
          <cell r="H90" t="str">
            <v>59200</v>
          </cell>
          <cell r="I90" t="str">
            <v>TOURCOING</v>
          </cell>
        </row>
        <row r="91">
          <cell r="A91">
            <v>590065587</v>
          </cell>
          <cell r="D91" t="str">
            <v>MSP LAENNEC</v>
          </cell>
          <cell r="F91" t="str">
            <v>12 RUE DE CANNES</v>
          </cell>
          <cell r="H91" t="str">
            <v>59000</v>
          </cell>
          <cell r="I91" t="str">
            <v>LILLE</v>
          </cell>
        </row>
        <row r="92">
          <cell r="A92">
            <v>590065603</v>
          </cell>
          <cell r="D92" t="str">
            <v>MSP MME ENNEVELIN SANTE</v>
          </cell>
          <cell r="F92" t="str">
            <v>26 RUE JEAN JAURES</v>
          </cell>
          <cell r="H92" t="str">
            <v>59710</v>
          </cell>
          <cell r="I92" t="str">
            <v>ENNEVELIN</v>
          </cell>
        </row>
        <row r="93">
          <cell r="A93">
            <v>590065629</v>
          </cell>
          <cell r="D93" t="str">
            <v>SISA MPKI</v>
          </cell>
          <cell r="F93" t="str">
            <v>87 RUE ANATOLE FRANCE</v>
          </cell>
          <cell r="H93" t="str">
            <v>59790</v>
          </cell>
          <cell r="I93" t="str">
            <v>RONCHIN</v>
          </cell>
        </row>
        <row r="94">
          <cell r="A94">
            <v>590065645</v>
          </cell>
          <cell r="D94" t="str">
            <v>MSP ESTAIRES</v>
          </cell>
          <cell r="F94" t="str">
            <v>4 RUE AIME COUPET</v>
          </cell>
          <cell r="H94" t="str">
            <v>59940</v>
          </cell>
          <cell r="I94" t="str">
            <v>ESTAIRES</v>
          </cell>
        </row>
        <row r="95">
          <cell r="A95">
            <v>590065660</v>
          </cell>
          <cell r="D95" t="str">
            <v>MSP CHASSE ROYALE</v>
          </cell>
          <cell r="F95" t="str">
            <v>9 RUE HECTOR BERLIOZ</v>
          </cell>
          <cell r="H95" t="str">
            <v>59300</v>
          </cell>
          <cell r="I95" t="str">
            <v>VALENCIENNES</v>
          </cell>
        </row>
        <row r="96">
          <cell r="A96">
            <v>590065942</v>
          </cell>
          <cell r="D96" t="str">
            <v>MSP MONTALEMBERT</v>
          </cell>
          <cell r="F96" t="str">
            <v>22 BOULEVARD MONTALEMBERT</v>
          </cell>
          <cell r="H96" t="str">
            <v>59650</v>
          </cell>
          <cell r="I96" t="str">
            <v>VILLENEUVE D ASCQ</v>
          </cell>
        </row>
        <row r="97">
          <cell r="A97">
            <v>590065967</v>
          </cell>
          <cell r="D97" t="str">
            <v>MSP DE LA PEVELE</v>
          </cell>
          <cell r="F97" t="str">
            <v>2 RUE DU ZECART</v>
          </cell>
          <cell r="H97" t="str">
            <v>59242</v>
          </cell>
          <cell r="I97" t="str">
            <v>TEMPLEUVE EN PEVELE</v>
          </cell>
        </row>
        <row r="98">
          <cell r="A98">
            <v>590065983</v>
          </cell>
          <cell r="D98" t="str">
            <v>MSP SUPERLIB</v>
          </cell>
          <cell r="F98" t="str">
            <v>401 AVENUE DE DUNKERQUE</v>
          </cell>
          <cell r="H98" t="str">
            <v>59160</v>
          </cell>
          <cell r="I98" t="str">
            <v>LILLE</v>
          </cell>
        </row>
        <row r="99">
          <cell r="A99">
            <v>590066007</v>
          </cell>
          <cell r="D99" t="str">
            <v>MSP TOURCOING GAND</v>
          </cell>
          <cell r="F99" t="str">
            <v>209 RUE DE GAND</v>
          </cell>
          <cell r="H99" t="str">
            <v>59200</v>
          </cell>
          <cell r="I99" t="str">
            <v>TOURCOING</v>
          </cell>
        </row>
        <row r="100">
          <cell r="A100">
            <v>590066064</v>
          </cell>
          <cell r="D100" t="str">
            <v>MSP DE L'AUNELLE</v>
          </cell>
          <cell r="F100" t="str">
            <v>57 RUE JEAN JAURES</v>
          </cell>
          <cell r="H100" t="str">
            <v>59920</v>
          </cell>
          <cell r="I100" t="str">
            <v>QUIEVRECHAIN</v>
          </cell>
        </row>
        <row r="101">
          <cell r="A101">
            <v>590066569</v>
          </cell>
          <cell r="D101" t="str">
            <v>MSP L'ALLIANCE-MARLIÈRE</v>
          </cell>
          <cell r="F101" t="str">
            <v>197 RUE ACHILLE TESTELIN</v>
          </cell>
          <cell r="H101" t="str">
            <v>59200</v>
          </cell>
          <cell r="I101" t="str">
            <v>TOURCOING</v>
          </cell>
        </row>
        <row r="102">
          <cell r="A102">
            <v>590066668</v>
          </cell>
          <cell r="D102" t="str">
            <v>MSP DE MOUCHIN</v>
          </cell>
          <cell r="F102" t="str">
            <v>113 RUE DE DOUAI</v>
          </cell>
          <cell r="H102" t="str">
            <v>59310</v>
          </cell>
          <cell r="I102" t="str">
            <v>MOUCHIN</v>
          </cell>
        </row>
        <row r="103">
          <cell r="A103">
            <v>590066684</v>
          </cell>
          <cell r="D103" t="str">
            <v>MSP</v>
          </cell>
          <cell r="F103" t="str">
            <v>16 RUE DE DOUAI</v>
          </cell>
          <cell r="H103" t="str">
            <v>59000</v>
          </cell>
          <cell r="I103" t="str">
            <v>LILLE</v>
          </cell>
        </row>
        <row r="104">
          <cell r="A104">
            <v>590067229</v>
          </cell>
          <cell r="D104" t="str">
            <v>MSP HAUTMONT ET ENVIRONS</v>
          </cell>
          <cell r="F104" t="str">
            <v>20 BOULEVARD DE L'ÉCLUSE</v>
          </cell>
          <cell r="H104" t="str">
            <v>59330</v>
          </cell>
          <cell r="I104" t="str">
            <v>HAUTMONT</v>
          </cell>
        </row>
        <row r="105">
          <cell r="A105">
            <v>590067278</v>
          </cell>
          <cell r="D105" t="str">
            <v>MSP DE GUESNAIN</v>
          </cell>
          <cell r="F105" t="str">
            <v>147 RUE RENÉ GOLLIOT</v>
          </cell>
          <cell r="H105" t="str">
            <v>59287</v>
          </cell>
          <cell r="I105" t="str">
            <v>GUESNAIN</v>
          </cell>
        </row>
        <row r="106">
          <cell r="A106">
            <v>590067872</v>
          </cell>
          <cell r="D106" t="str">
            <v>MSP MICHELET</v>
          </cell>
          <cell r="F106" t="str">
            <v>10 RUE MICHELET</v>
          </cell>
          <cell r="H106" t="str">
            <v>59139</v>
          </cell>
          <cell r="I106" t="str">
            <v>WATTIGNIES</v>
          </cell>
        </row>
        <row r="107">
          <cell r="A107">
            <v>590067930</v>
          </cell>
          <cell r="D107" t="str">
            <v>MSP DE BAVAY</v>
          </cell>
          <cell r="F107" t="str">
            <v>29 RUE DES REMPARTS</v>
          </cell>
          <cell r="H107" t="str">
            <v>59570</v>
          </cell>
          <cell r="I107" t="str">
            <v>BAVAY</v>
          </cell>
        </row>
        <row r="108">
          <cell r="A108">
            <v>590067955</v>
          </cell>
          <cell r="D108" t="str">
            <v>MSP DU CENTRE</v>
          </cell>
          <cell r="F108" t="str">
            <v>2 RUE DE LA GARE</v>
          </cell>
          <cell r="H108" t="str">
            <v>59150</v>
          </cell>
          <cell r="I108" t="str">
            <v>WATTRELOS</v>
          </cell>
        </row>
        <row r="109">
          <cell r="A109">
            <v>590068078</v>
          </cell>
          <cell r="D109" t="str">
            <v>MAISON MÉDICALE STE-HÉLÈNE</v>
          </cell>
          <cell r="F109" t="str">
            <v>42 RUE PASTEUR</v>
          </cell>
          <cell r="H109" t="str">
            <v>59350</v>
          </cell>
          <cell r="I109" t="str">
            <v>ST ANDRE LEZ LILLE</v>
          </cell>
        </row>
        <row r="110">
          <cell r="A110">
            <v>590068466</v>
          </cell>
          <cell r="D110" t="str">
            <v>MSP DE GRUSON</v>
          </cell>
          <cell r="F110" t="str">
            <v>32 RUE DE VERDUN</v>
          </cell>
          <cell r="H110" t="str">
            <v>59152</v>
          </cell>
          <cell r="I110" t="str">
            <v>GRUSON</v>
          </cell>
        </row>
        <row r="111">
          <cell r="A111">
            <v>590068482</v>
          </cell>
          <cell r="D111" t="str">
            <v>MSP DE LA BASSÉE</v>
          </cell>
          <cell r="F111" t="str">
            <v>28 RUE MAURICE BOUCHERY</v>
          </cell>
          <cell r="H111" t="str">
            <v>59480</v>
          </cell>
          <cell r="I111" t="str">
            <v>LA BASSEE</v>
          </cell>
        </row>
        <row r="112">
          <cell r="A112">
            <v>590068508</v>
          </cell>
          <cell r="D112" t="str">
            <v>MSP D'AUBERS</v>
          </cell>
          <cell r="F112" t="str">
            <v>29 RUE DE VERDUN</v>
          </cell>
          <cell r="H112" t="str">
            <v>59249</v>
          </cell>
          <cell r="I112" t="str">
            <v>AUBERS</v>
          </cell>
        </row>
        <row r="113">
          <cell r="A113">
            <v>590068524</v>
          </cell>
          <cell r="D113" t="str">
            <v>MSP ESPACE DU FAUBOURG</v>
          </cell>
          <cell r="F113" t="str">
            <v>111 RUE DE NIVELLE</v>
          </cell>
          <cell r="H113" t="str">
            <v>59230</v>
          </cell>
          <cell r="I113" t="str">
            <v>ST AMAND LES EAUX</v>
          </cell>
        </row>
        <row r="114">
          <cell r="A114">
            <v>590068540</v>
          </cell>
          <cell r="D114" t="str">
            <v>MSP DU PAYS DE MORMAL</v>
          </cell>
          <cell r="F114" t="str">
            <v>30 ROUTE NATIONALE</v>
          </cell>
          <cell r="H114" t="str">
            <v>59530</v>
          </cell>
          <cell r="I114" t="str">
            <v>LOUVIGNIES QUESNOY</v>
          </cell>
        </row>
        <row r="115">
          <cell r="A115">
            <v>590068854</v>
          </cell>
          <cell r="D115" t="str">
            <v>MSP DES RIVES DE L'ESCAUT</v>
          </cell>
          <cell r="F115" t="str">
            <v>13 RUE DU MARÉCHAL SOULT</v>
          </cell>
          <cell r="H115" t="str">
            <v>59970</v>
          </cell>
          <cell r="I115" t="str">
            <v>FRESNES SUR ESCAUT</v>
          </cell>
        </row>
        <row r="116">
          <cell r="A116">
            <v>590068870</v>
          </cell>
          <cell r="D116" t="str">
            <v>MSP DU CANAL  DE TOURCOING</v>
          </cell>
          <cell r="F116" t="str">
            <v>185 BOULEVARD GAMBETTA</v>
          </cell>
          <cell r="H116" t="str">
            <v>59200</v>
          </cell>
          <cell r="I116" t="str">
            <v>TOURCOING</v>
          </cell>
        </row>
        <row r="117">
          <cell r="A117">
            <v>590069357</v>
          </cell>
          <cell r="D117" t="str">
            <v>MSP DU FORT</v>
          </cell>
          <cell r="F117" t="str">
            <v>6 RUE JEAN DUTHILLEUL</v>
          </cell>
          <cell r="H117" t="str">
            <v>59262</v>
          </cell>
          <cell r="I117" t="str">
            <v>SAINGHIN EN MELANTOIS</v>
          </cell>
        </row>
        <row r="118">
          <cell r="A118">
            <v>590069399</v>
          </cell>
          <cell r="D118" t="str">
            <v>MSP DU RIEZ</v>
          </cell>
          <cell r="F118" t="str">
            <v>216 RUE JULES GUESDE</v>
          </cell>
          <cell r="H118" t="str">
            <v>59830</v>
          </cell>
          <cell r="I118" t="str">
            <v>LOUVIL</v>
          </cell>
        </row>
        <row r="119">
          <cell r="A119">
            <v>590069472</v>
          </cell>
          <cell r="D119" t="str">
            <v>MSP  DE FIVES-HELLEMMES</v>
          </cell>
          <cell r="F119" t="str">
            <v>235 RUE CHANZY</v>
          </cell>
          <cell r="H119" t="str">
            <v>59260</v>
          </cell>
          <cell r="I119" t="str">
            <v>LILLE</v>
          </cell>
        </row>
        <row r="120">
          <cell r="A120">
            <v>590069498</v>
          </cell>
          <cell r="D120" t="str">
            <v>MSP JACAR DU VIEUX LILLE</v>
          </cell>
          <cell r="F120" t="str">
            <v>32 RUE DE L'ARC</v>
          </cell>
          <cell r="H120" t="str">
            <v>59800</v>
          </cell>
          <cell r="I120" t="str">
            <v>LILLE</v>
          </cell>
        </row>
        <row r="121">
          <cell r="A121">
            <v>590069514</v>
          </cell>
          <cell r="D121" t="str">
            <v>MSP LILLE SUD</v>
          </cell>
          <cell r="F121" t="str">
            <v>3 RUE DE L'EUROPE</v>
          </cell>
          <cell r="H121" t="str">
            <v>59000</v>
          </cell>
          <cell r="I121" t="str">
            <v>LILLE</v>
          </cell>
        </row>
        <row r="122">
          <cell r="A122">
            <v>590069589</v>
          </cell>
          <cell r="D122" t="str">
            <v>MSP DE SOLESMES</v>
          </cell>
          <cell r="F122" t="str">
            <v>33 RUE DE SELLE</v>
          </cell>
          <cell r="H122" t="str">
            <v>59730</v>
          </cell>
          <cell r="I122" t="str">
            <v>SOLESMES</v>
          </cell>
        </row>
        <row r="123">
          <cell r="A123">
            <v>590069720</v>
          </cell>
          <cell r="D123" t="str">
            <v>MSP SUD MÉTROPOLE</v>
          </cell>
          <cell r="F123" t="str">
            <v>14 RUE PHILIPPE DE GIRARD</v>
          </cell>
          <cell r="H123" t="str">
            <v>59113</v>
          </cell>
          <cell r="I123" t="str">
            <v>SECLIN</v>
          </cell>
        </row>
        <row r="124">
          <cell r="A124">
            <v>590069746</v>
          </cell>
          <cell r="D124" t="str">
            <v>MSP DE SANTES</v>
          </cell>
          <cell r="F124" t="str">
            <v>33 RUE ALBERT BERNARD</v>
          </cell>
          <cell r="H124" t="str">
            <v>59211</v>
          </cell>
          <cell r="I124" t="str">
            <v>SANTES</v>
          </cell>
        </row>
        <row r="125">
          <cell r="A125">
            <v>590069761</v>
          </cell>
          <cell r="D125" t="str">
            <v>(MSP DU CENTRE</v>
          </cell>
          <cell r="F125" t="str">
            <v>15 RUE MAURICE BOUCHERY</v>
          </cell>
          <cell r="H125" t="str">
            <v>59113</v>
          </cell>
          <cell r="I125" t="str">
            <v>SECLIN</v>
          </cell>
        </row>
        <row r="126">
          <cell r="A126">
            <v>590069787</v>
          </cell>
          <cell r="D126" t="str">
            <v>MSP DU BORNIAVA</v>
          </cell>
          <cell r="F126" t="str">
            <v>1 RUE DES LINIERS</v>
          </cell>
          <cell r="H126" t="str">
            <v>59258</v>
          </cell>
          <cell r="I126" t="str">
            <v>CREVECOEUR SUR L ESCAUT</v>
          </cell>
        </row>
        <row r="127">
          <cell r="A127">
            <v>590069803</v>
          </cell>
          <cell r="D127" t="str">
            <v>(MSP</v>
          </cell>
          <cell r="F127" t="str">
            <v>4 FAUBOURG FAUROEULX</v>
          </cell>
          <cell r="H127" t="str">
            <v>59530</v>
          </cell>
          <cell r="I127" t="str">
            <v>LE QUESNOY</v>
          </cell>
        </row>
        <row r="128">
          <cell r="A128">
            <v>600013536</v>
          </cell>
          <cell r="D128" t="str">
            <v>MSP DE MAGNY GUISCARD</v>
          </cell>
          <cell r="F128" t="str">
            <v>237 RUE DE L'ÉQUIPÉE</v>
          </cell>
          <cell r="H128" t="str">
            <v>60640</v>
          </cell>
          <cell r="I128" t="str">
            <v>GUISCARD</v>
          </cell>
        </row>
        <row r="129">
          <cell r="A129">
            <v>600013551</v>
          </cell>
          <cell r="D129" t="str">
            <v>MSP ALMAGUIL LA NEUVILLE-ROY</v>
          </cell>
          <cell r="F129" t="str">
            <v>364 RUE FERNAND PENNELLIER</v>
          </cell>
          <cell r="H129" t="str">
            <v>60190</v>
          </cell>
          <cell r="I129" t="str">
            <v>LA NEUVILLE ROY</v>
          </cell>
        </row>
        <row r="130">
          <cell r="A130">
            <v>600013601</v>
          </cell>
          <cell r="D130" t="str">
            <v>MSP SAINT-JUST-EN-CHAUSSÉE</v>
          </cell>
          <cell r="F130" t="str">
            <v>3 RUE D'ORESMAUX</v>
          </cell>
          <cell r="H130" t="str">
            <v>60130</v>
          </cell>
          <cell r="I130" t="str">
            <v>ST JUST EN CHAUSSEE</v>
          </cell>
        </row>
        <row r="131">
          <cell r="A131">
            <v>600013676</v>
          </cell>
          <cell r="D131" t="str">
            <v>MSP BURY</v>
          </cell>
          <cell r="F131" t="str">
            <v>50 RUE HERMINIE</v>
          </cell>
          <cell r="H131" t="str">
            <v>60250</v>
          </cell>
          <cell r="I131" t="str">
            <v>BURY</v>
          </cell>
        </row>
        <row r="132">
          <cell r="A132">
            <v>600013692</v>
          </cell>
          <cell r="D132" t="str">
            <v>MSP FORMERIE</v>
          </cell>
          <cell r="F132" t="str">
            <v>5 RUE GEORGES CLÉMENCEAU</v>
          </cell>
          <cell r="H132" t="str">
            <v>60220</v>
          </cell>
          <cell r="I132" t="str">
            <v>FORMERIE</v>
          </cell>
        </row>
        <row r="133">
          <cell r="A133">
            <v>600013718</v>
          </cell>
          <cell r="D133" t="str">
            <v>MSP MONTATAIRE</v>
          </cell>
          <cell r="F133" t="str">
            <v>43 RUE ANATOLE FRANCE</v>
          </cell>
          <cell r="H133" t="str">
            <v>60160</v>
          </cell>
          <cell r="I133" t="str">
            <v>MONTATAIRE</v>
          </cell>
        </row>
        <row r="134">
          <cell r="A134">
            <v>600013742</v>
          </cell>
          <cell r="D134" t="str">
            <v>MSP LES ARGILES AUNEUIL</v>
          </cell>
          <cell r="F134" t="str">
            <v>483 AVENUE DU MARÉCHAL FOCH</v>
          </cell>
          <cell r="H134" t="str">
            <v>60390</v>
          </cell>
          <cell r="I134" t="str">
            <v>AUNEUIL</v>
          </cell>
        </row>
        <row r="135">
          <cell r="A135">
            <v>600013775</v>
          </cell>
          <cell r="D135" t="str">
            <v>MSP LA CHAPELLE-EN-SERVAL</v>
          </cell>
          <cell r="F135" t="str">
            <v>563 RUE DE PARIS</v>
          </cell>
          <cell r="H135" t="str">
            <v>60520</v>
          </cell>
          <cell r="I135" t="str">
            <v>LA CHAPELLE EN SERVAL</v>
          </cell>
        </row>
        <row r="136">
          <cell r="A136">
            <v>600014278</v>
          </cell>
          <cell r="D136" t="str">
            <v>MSP DE CREIL</v>
          </cell>
          <cell r="F136" t="str">
            <v>59 RUE PLESSIS POMMERAYE</v>
          </cell>
          <cell r="H136" t="str">
            <v>60100</v>
          </cell>
          <cell r="I136" t="str">
            <v>CREIL</v>
          </cell>
        </row>
        <row r="137">
          <cell r="A137">
            <v>600014393</v>
          </cell>
          <cell r="D137" t="str">
            <v>MSP VALLÉE DORÉE</v>
          </cell>
          <cell r="F137" t="str">
            <v>30 RUE VICTOR HUGO</v>
          </cell>
          <cell r="H137" t="str">
            <v>60140</v>
          </cell>
          <cell r="I137" t="str">
            <v>LIANCOURT</v>
          </cell>
        </row>
        <row r="138">
          <cell r="A138">
            <v>600014476</v>
          </cell>
          <cell r="D138" t="str">
            <v>MSP DE MORIENVAL</v>
          </cell>
          <cell r="F138" t="str">
            <v>10 RUE PIERREFONDS</v>
          </cell>
          <cell r="H138" t="str">
            <v>60127</v>
          </cell>
          <cell r="I138" t="str">
            <v>MORIENVAL</v>
          </cell>
        </row>
        <row r="139">
          <cell r="A139">
            <v>600014492</v>
          </cell>
          <cell r="D139" t="str">
            <v>MSP DE L'ABBAYE DE BRETEUIL</v>
          </cell>
          <cell r="F139" t="str">
            <v>5 RUE TASSART</v>
          </cell>
          <cell r="H139" t="str">
            <v>60120</v>
          </cell>
          <cell r="I139" t="str">
            <v>BRETEUIL</v>
          </cell>
        </row>
        <row r="140">
          <cell r="A140">
            <v>600014708</v>
          </cell>
          <cell r="D140" t="str">
            <v>MSP CREPICORDIENNE</v>
          </cell>
          <cell r="F140" t="str">
            <v>4 RUE DU STADE</v>
          </cell>
          <cell r="H140" t="str">
            <v>60360</v>
          </cell>
          <cell r="I140" t="str">
            <v>CREVECOEUR LE GRAND</v>
          </cell>
        </row>
        <row r="141">
          <cell r="A141">
            <v>600014740</v>
          </cell>
          <cell r="D141" t="str">
            <v>MSP CHAMBLY</v>
          </cell>
          <cell r="F141" t="str">
            <v>120 RUE RAYMOND JOLY</v>
          </cell>
          <cell r="H141" t="str">
            <v>60230</v>
          </cell>
          <cell r="I141" t="str">
            <v>CHAMBLY</v>
          </cell>
        </row>
        <row r="142">
          <cell r="A142">
            <v>600014765</v>
          </cell>
          <cell r="D142" t="str">
            <v>MAISON DE SANTÉ PLURI-PROFESSIONNELLE</v>
          </cell>
          <cell r="F142" t="str">
            <v>245 RUE JULES FERRY</v>
          </cell>
          <cell r="H142" t="str">
            <v>60700</v>
          </cell>
          <cell r="I142" t="str">
            <v>SACY LE GRAND</v>
          </cell>
        </row>
        <row r="143">
          <cell r="A143">
            <v>600015994</v>
          </cell>
          <cell r="D143" t="str">
            <v>MSP DE LAGNY LE SEC</v>
          </cell>
          <cell r="F143" t="str">
            <v>81 RUE DU BLANC PIGNON</v>
          </cell>
          <cell r="H143" t="str">
            <v>60330</v>
          </cell>
          <cell r="I143" t="str">
            <v>LAGNY LE SEC</v>
          </cell>
        </row>
        <row r="144">
          <cell r="A144">
            <v>600016091</v>
          </cell>
          <cell r="D144" t="str">
            <v>MSP DE PRÉCY-SUR-OISE</v>
          </cell>
          <cell r="F144" t="str">
            <v>40 RUE CHARLES DE GAULLE</v>
          </cell>
          <cell r="H144" t="str">
            <v>60460</v>
          </cell>
          <cell r="I144" t="str">
            <v>PRECY SUR OISE</v>
          </cell>
        </row>
        <row r="145">
          <cell r="A145">
            <v>600016166</v>
          </cell>
          <cell r="D145" t="str">
            <v>MSP LAMORLAYE SANTÉ</v>
          </cell>
          <cell r="F145" t="str">
            <v>24 RUE DU GÉNÉRAL LECLERC</v>
          </cell>
          <cell r="H145" t="str">
            <v>60260</v>
          </cell>
          <cell r="I145" t="str">
            <v>LAMORLAYE</v>
          </cell>
        </row>
        <row r="146">
          <cell r="A146">
            <v>600016786</v>
          </cell>
          <cell r="D146" t="str">
            <v>MSP DES SABLONS</v>
          </cell>
          <cell r="F146" t="str">
            <v>4 AVENUE DE LA FAISANDERIE</v>
          </cell>
          <cell r="H146" t="str">
            <v>60200</v>
          </cell>
          <cell r="I146" t="str">
            <v>COMPIEGNE</v>
          </cell>
        </row>
        <row r="147">
          <cell r="A147">
            <v>620029215</v>
          </cell>
          <cell r="D147" t="str">
            <v>MSP DE FRUGES</v>
          </cell>
          <cell r="F147" t="str">
            <v>1 RUE FRANÇOIS MITTERRAND</v>
          </cell>
          <cell r="H147" t="str">
            <v>62310</v>
          </cell>
          <cell r="I147" t="str">
            <v>FRUGES</v>
          </cell>
        </row>
        <row r="148">
          <cell r="A148">
            <v>620029231</v>
          </cell>
          <cell r="D148" t="str">
            <v>MSP DE LAVENTIE</v>
          </cell>
          <cell r="F148" t="str">
            <v>22 RUE DU 11 NOVEMBRE</v>
          </cell>
          <cell r="H148" t="str">
            <v>62840</v>
          </cell>
          <cell r="I148" t="str">
            <v>LAVENTIE</v>
          </cell>
        </row>
        <row r="149">
          <cell r="A149">
            <v>620029256</v>
          </cell>
          <cell r="D149" t="str">
            <v>MSP D'AUXI LE CHÂTEAU</v>
          </cell>
          <cell r="F149" t="str">
            <v>79 RUE DU GÉNÉRAL LECLERC</v>
          </cell>
          <cell r="H149" t="str">
            <v>62390</v>
          </cell>
          <cell r="I149" t="str">
            <v>AUXI LE CHATEAU</v>
          </cell>
        </row>
        <row r="150">
          <cell r="A150">
            <v>620029272</v>
          </cell>
          <cell r="D150" t="str">
            <v>MSP DES VERTES COLLINES</v>
          </cell>
          <cell r="F150" t="str">
            <v>200 RUE D'HEUCHIN</v>
          </cell>
          <cell r="H150" t="str">
            <v>62134</v>
          </cell>
          <cell r="I150" t="str">
            <v>ANVIN</v>
          </cell>
        </row>
        <row r="151">
          <cell r="A151">
            <v>620030015</v>
          </cell>
          <cell r="D151" t="str">
            <v>MSP DE MARQUISE</v>
          </cell>
          <cell r="F151" t="str">
            <v>1 RUE DU DOCTEUR SCHWEITZER</v>
          </cell>
          <cell r="H151" t="str">
            <v>62250</v>
          </cell>
          <cell r="I151" t="str">
            <v>MARQUISE</v>
          </cell>
        </row>
        <row r="152">
          <cell r="A152">
            <v>620030031</v>
          </cell>
          <cell r="D152" t="str">
            <v>MSP DE CROISILLES</v>
          </cell>
          <cell r="F152" t="str">
            <v>6 RUE DES ANCIENS COMBATTANTS</v>
          </cell>
          <cell r="H152" t="str">
            <v>62128</v>
          </cell>
          <cell r="I152" t="str">
            <v>CROISILLES</v>
          </cell>
        </row>
        <row r="153">
          <cell r="A153">
            <v>620030940</v>
          </cell>
          <cell r="D153" t="str">
            <v>MAISON MÉDICALE MONT SOLEIL OUTREAU</v>
          </cell>
          <cell r="F153" t="str">
            <v>21 BOULEVARD RAYMOND SPLINGARD</v>
          </cell>
          <cell r="H153" t="str">
            <v>62230</v>
          </cell>
          <cell r="I153" t="str">
            <v>OUTREAU</v>
          </cell>
        </row>
        <row r="154">
          <cell r="A154">
            <v>620030965</v>
          </cell>
          <cell r="D154" t="str">
            <v>MSP DE SAILLY SUR LA LYS</v>
          </cell>
          <cell r="F154" t="str">
            <v>2390 RUE DE LA LYS</v>
          </cell>
          <cell r="H154" t="str">
            <v>62840</v>
          </cell>
          <cell r="I154" t="str">
            <v>SAILLY SUR LA LYS</v>
          </cell>
        </row>
        <row r="155">
          <cell r="A155">
            <v>620030981</v>
          </cell>
          <cell r="D155" t="str">
            <v>MSP DE FLEURBAIX</v>
          </cell>
          <cell r="F155" t="str">
            <v>29 RUE DE LA MALASSISE</v>
          </cell>
          <cell r="H155" t="str">
            <v>62840</v>
          </cell>
          <cell r="I155" t="str">
            <v>FLEURBAIX</v>
          </cell>
        </row>
        <row r="156">
          <cell r="A156">
            <v>620031914</v>
          </cell>
          <cell r="D156" t="str">
            <v>MSP BLERIOT-SANGATTE</v>
          </cell>
          <cell r="F156" t="str">
            <v>83 ALLEE GABRIEL FAURE</v>
          </cell>
          <cell r="H156" t="str">
            <v>62231</v>
          </cell>
          <cell r="I156" t="str">
            <v>SANGATTE</v>
          </cell>
        </row>
        <row r="157">
          <cell r="A157">
            <v>620031930</v>
          </cell>
          <cell r="D157" t="str">
            <v>MSP DE LA PLAINE</v>
          </cell>
          <cell r="F157" t="str">
            <v>55 RUE GERMAIN DELEBECQUE</v>
          </cell>
          <cell r="H157" t="str">
            <v>62800</v>
          </cell>
          <cell r="I157" t="str">
            <v>LIEVIN</v>
          </cell>
        </row>
        <row r="158">
          <cell r="A158">
            <v>620032052</v>
          </cell>
          <cell r="D158" t="str">
            <v>MSP EPERLECQUES</v>
          </cell>
          <cell r="F158" t="str">
            <v>18 RUE DE BLEUE MAISON</v>
          </cell>
          <cell r="H158" t="str">
            <v>62910</v>
          </cell>
          <cell r="I158" t="str">
            <v>EPERLECQUES</v>
          </cell>
        </row>
        <row r="159">
          <cell r="A159">
            <v>620032300</v>
          </cell>
          <cell r="D159" t="str">
            <v>MSP DE CAMPIGNEULLES LES PETITES</v>
          </cell>
          <cell r="F159" t="str">
            <v>RUE MOULIN</v>
          </cell>
          <cell r="H159" t="str">
            <v>62170</v>
          </cell>
          <cell r="I159" t="str">
            <v>CAMPIGNEULLES LES PETITES</v>
          </cell>
        </row>
        <row r="160">
          <cell r="A160">
            <v>620032326</v>
          </cell>
          <cell r="D160" t="str">
            <v>MSP DE SAINT-POL SUR TERNOISE</v>
          </cell>
          <cell r="F160" t="str">
            <v>176 RUE D'HESDIN</v>
          </cell>
          <cell r="H160" t="str">
            <v>62130</v>
          </cell>
          <cell r="I160" t="str">
            <v>GAUCHIN VERLOINGT</v>
          </cell>
        </row>
        <row r="161">
          <cell r="A161">
            <v>620032557</v>
          </cell>
          <cell r="D161" t="str">
            <v>MSP DU MOULIN</v>
          </cell>
          <cell r="F161" t="str">
            <v>26 RUE GUSTAVE DELORY</v>
          </cell>
          <cell r="H161" t="str">
            <v>62210</v>
          </cell>
          <cell r="I161" t="str">
            <v>AVION</v>
          </cell>
        </row>
        <row r="162">
          <cell r="A162">
            <v>620032573</v>
          </cell>
          <cell r="D162" t="str">
            <v>MSP BAYENGHEM LEZ EPERLEQUES</v>
          </cell>
          <cell r="F162" t="str">
            <v>4871 RUE DE MONNECOVE</v>
          </cell>
          <cell r="H162" t="str">
            <v>62910</v>
          </cell>
          <cell r="I162" t="str">
            <v>BAYENGHEM LES EPERLECQUES</v>
          </cell>
        </row>
        <row r="163">
          <cell r="A163">
            <v>620032748</v>
          </cell>
          <cell r="D163" t="str">
            <v>MSP DE FAUQUEMBERGUES</v>
          </cell>
          <cell r="F163" t="str">
            <v>38 PLACE DE LA GARE</v>
          </cell>
          <cell r="H163" t="str">
            <v>62560</v>
          </cell>
          <cell r="I163" t="str">
            <v>FAUQUEMBERGUES</v>
          </cell>
        </row>
        <row r="164">
          <cell r="A164">
            <v>620032763</v>
          </cell>
          <cell r="D164" t="str">
            <v>MSP DE LA MORINIE</v>
          </cell>
          <cell r="F164" t="str">
            <v>1 RUE SAINT JEAN</v>
          </cell>
          <cell r="H164" t="str">
            <v>62129</v>
          </cell>
          <cell r="I164" t="str">
            <v>THEROUANNE</v>
          </cell>
        </row>
        <row r="165">
          <cell r="A165">
            <v>620032847</v>
          </cell>
          <cell r="D165" t="str">
            <v>MSP MARIE CURIE D'HESDIN</v>
          </cell>
          <cell r="F165" t="str">
            <v>1 RUE DU DR PASCAL MULLIEZ</v>
          </cell>
          <cell r="H165" t="str">
            <v>62140</v>
          </cell>
          <cell r="I165" t="str">
            <v>HESDIN</v>
          </cell>
        </row>
        <row r="166">
          <cell r="A166">
            <v>620033415</v>
          </cell>
          <cell r="D166" t="str">
            <v>MSP DE BAPAUME</v>
          </cell>
          <cell r="F166" t="str">
            <v>4 RUE DE LA GARE</v>
          </cell>
          <cell r="H166" t="str">
            <v>62450</v>
          </cell>
          <cell r="I166" t="str">
            <v>BAPAUME</v>
          </cell>
        </row>
        <row r="167">
          <cell r="A167">
            <v>620033514</v>
          </cell>
          <cell r="D167" t="str">
            <v>MSP PASTEUR</v>
          </cell>
          <cell r="F167" t="str">
            <v>220 RUE JEMMAPES</v>
          </cell>
          <cell r="H167" t="str">
            <v>62400</v>
          </cell>
          <cell r="I167" t="str">
            <v>BETHUNE</v>
          </cell>
        </row>
        <row r="168">
          <cell r="A168">
            <v>620033548</v>
          </cell>
          <cell r="D168" t="str">
            <v>MSP DE LESTREM</v>
          </cell>
          <cell r="F168" t="str">
            <v>82 RUE STÉPHANE HESSEL</v>
          </cell>
          <cell r="H168" t="str">
            <v>62136</v>
          </cell>
          <cell r="I168" t="str">
            <v>LESTREM</v>
          </cell>
        </row>
        <row r="169">
          <cell r="A169">
            <v>620033563</v>
          </cell>
          <cell r="D169" t="str">
            <v>MSP DE BARALLE</v>
          </cell>
          <cell r="F169" t="str">
            <v>10 RUE BERNARD DE FRANQUEVILLE</v>
          </cell>
          <cell r="H169" t="str">
            <v>62860</v>
          </cell>
          <cell r="I169" t="str">
            <v>BOURLON</v>
          </cell>
        </row>
        <row r="170">
          <cell r="A170">
            <v>620033688</v>
          </cell>
          <cell r="D170" t="str">
            <v>MSP ETAPLES</v>
          </cell>
          <cell r="F170" t="str">
            <v>49 RUE SAINT-PIERRE</v>
          </cell>
          <cell r="H170" t="str">
            <v>62630</v>
          </cell>
          <cell r="I170" t="str">
            <v>ETAPLES</v>
          </cell>
        </row>
        <row r="171">
          <cell r="A171">
            <v>620033704</v>
          </cell>
          <cell r="D171" t="str">
            <v>MSP MEDI-PÔLE  DE LENS</v>
          </cell>
          <cell r="F171" t="str">
            <v>49 ROUTE D'ARRAS</v>
          </cell>
          <cell r="H171" t="str">
            <v>62300</v>
          </cell>
          <cell r="I171" t="str">
            <v>LENS</v>
          </cell>
        </row>
        <row r="172">
          <cell r="A172">
            <v>620034215</v>
          </cell>
          <cell r="D172" t="str">
            <v>MSP DU TERRIL</v>
          </cell>
          <cell r="F172" t="str">
            <v>78 RUE FLORENT EVRARD</v>
          </cell>
          <cell r="H172" t="str">
            <v>62260</v>
          </cell>
          <cell r="I172" t="str">
            <v>AUCHEL</v>
          </cell>
        </row>
        <row r="173">
          <cell r="A173">
            <v>620034298</v>
          </cell>
          <cell r="D173" t="str">
            <v>MSP LES ALIZÉS</v>
          </cell>
          <cell r="F173" t="str">
            <v>62 AVENUE FRANÇOIS GODIN</v>
          </cell>
          <cell r="H173" t="str">
            <v>62780</v>
          </cell>
          <cell r="I173" t="str">
            <v>CUCQ</v>
          </cell>
        </row>
        <row r="174">
          <cell r="A174">
            <v>620034397</v>
          </cell>
          <cell r="D174" t="str">
            <v>MSP LE BELLIMONT SANTÉ DE PERNES</v>
          </cell>
          <cell r="F174" t="str">
            <v>32 AVENUE DE LA PAIX</v>
          </cell>
          <cell r="H174" t="str">
            <v>62550</v>
          </cell>
          <cell r="I174" t="str">
            <v>PERNES</v>
          </cell>
        </row>
        <row r="175">
          <cell r="A175">
            <v>620034413</v>
          </cell>
          <cell r="D175" t="str">
            <v>MSP JULES FERRY</v>
          </cell>
          <cell r="F175" t="str">
            <v>112 RUE JULES FERRY</v>
          </cell>
          <cell r="H175" t="str">
            <v>62800</v>
          </cell>
          <cell r="I175" t="str">
            <v>LIEVIN</v>
          </cell>
        </row>
        <row r="176">
          <cell r="A176">
            <v>620034462</v>
          </cell>
          <cell r="D176" t="str">
            <v>MSP DE STE CATHERINE</v>
          </cell>
          <cell r="F176" t="str">
            <v>9 PLACE DE LA RÉPUBLIQUE</v>
          </cell>
          <cell r="H176" t="str">
            <v>62223</v>
          </cell>
          <cell r="I176" t="str">
            <v>STE CATHERINE</v>
          </cell>
        </row>
        <row r="177">
          <cell r="A177">
            <v>620034488</v>
          </cell>
          <cell r="D177" t="str">
            <v>MSP DE L'AA</v>
          </cell>
          <cell r="F177" t="str">
            <v>35 RUE ROGER SALENGRO</v>
          </cell>
          <cell r="H177" t="str">
            <v>62575</v>
          </cell>
          <cell r="I177" t="str">
            <v>BLENDECQUES</v>
          </cell>
        </row>
        <row r="178">
          <cell r="A178">
            <v>620034504</v>
          </cell>
          <cell r="D178" t="str">
            <v>MSP SIMONE VEIL</v>
          </cell>
          <cell r="F178" t="str">
            <v>2 RUE LUCIE AUBRAC</v>
          </cell>
          <cell r="H178" t="str">
            <v>62480</v>
          </cell>
          <cell r="I178" t="str">
            <v>LE PORTEL</v>
          </cell>
        </row>
        <row r="179">
          <cell r="A179">
            <v>620034520</v>
          </cell>
          <cell r="D179" t="str">
            <v>MSP MOT À MAUX</v>
          </cell>
          <cell r="F179" t="str">
            <v>2 IMPASSE DE LA GARE</v>
          </cell>
          <cell r="H179" t="str">
            <v>62220</v>
          </cell>
          <cell r="I179" t="str">
            <v>CARVIN</v>
          </cell>
        </row>
        <row r="180">
          <cell r="A180">
            <v>620034793</v>
          </cell>
          <cell r="D180" t="str">
            <v>MSP DES 4 CHEMINS</v>
          </cell>
          <cell r="F180" t="str">
            <v>7 ROUTE DE VERTON</v>
          </cell>
          <cell r="H180" t="str">
            <v>62600</v>
          </cell>
          <cell r="I180" t="str">
            <v>GROFFLIERS</v>
          </cell>
        </row>
        <row r="181">
          <cell r="A181">
            <v>620034819</v>
          </cell>
          <cell r="D181" t="str">
            <v>MSP L'ÉTOILE POLAIRE</v>
          </cell>
          <cell r="F181" t="str">
            <v>10 RUE D'ARRAS</v>
          </cell>
          <cell r="H181" t="str">
            <v>62217</v>
          </cell>
          <cell r="I181" t="str">
            <v>MERCATEL</v>
          </cell>
        </row>
        <row r="182">
          <cell r="A182">
            <v>620034850</v>
          </cell>
          <cell r="D182" t="str">
            <v>MSP DU CALONNOIS</v>
          </cell>
          <cell r="F182" t="str">
            <v>RUE ANATOLE FRANCE</v>
          </cell>
          <cell r="H182" t="str">
            <v>62470</v>
          </cell>
          <cell r="I182" t="str">
            <v>CAMBLAIN CHATELAIN</v>
          </cell>
        </row>
        <row r="183">
          <cell r="A183">
            <v>620034892</v>
          </cell>
          <cell r="D183" t="str">
            <v>MSP AUCHEL  DYNAMIQUE</v>
          </cell>
          <cell r="F183" t="str">
            <v>15 PLACE JULES GUESDES</v>
          </cell>
          <cell r="H183" t="str">
            <v>62260</v>
          </cell>
          <cell r="I183" t="str">
            <v>AUCHEL</v>
          </cell>
        </row>
        <row r="184">
          <cell r="A184">
            <v>620034959</v>
          </cell>
          <cell r="D184" t="str">
            <v>MSP AUBINOISE</v>
          </cell>
          <cell r="F184" t="str">
            <v>190 RUE LÉONA OCCRE</v>
          </cell>
          <cell r="H184" t="str">
            <v>62690</v>
          </cell>
          <cell r="I184" t="str">
            <v>AUBIGNY EN ARTOIS</v>
          </cell>
        </row>
        <row r="185">
          <cell r="A185">
            <v>620035212</v>
          </cell>
          <cell r="D185" t="str">
            <v>MSP MAROEUIL</v>
          </cell>
          <cell r="F185" t="str">
            <v>133 RUE JEAN JAURÈS</v>
          </cell>
          <cell r="H185" t="str">
            <v>62161</v>
          </cell>
          <cell r="I185" t="str">
            <v>MAROEUIL</v>
          </cell>
        </row>
        <row r="186">
          <cell r="A186">
            <v>620035469</v>
          </cell>
          <cell r="D186" t="str">
            <v>MSP LE PAX</v>
          </cell>
          <cell r="F186" t="str">
            <v>3 PLACE JEANNE D'ARC</v>
          </cell>
          <cell r="H186" t="str">
            <v>62630</v>
          </cell>
          <cell r="I186" t="str">
            <v>ETAPLES</v>
          </cell>
        </row>
        <row r="187">
          <cell r="A187">
            <v>620035493</v>
          </cell>
          <cell r="D187" t="str">
            <v>MSP SIMONE VEIL  SAMER</v>
          </cell>
          <cell r="F187" t="str">
            <v>ROUTE DE DESVRES</v>
          </cell>
          <cell r="H187" t="str">
            <v>62830</v>
          </cell>
          <cell r="I187" t="str">
            <v>SAMER</v>
          </cell>
        </row>
        <row r="188">
          <cell r="A188">
            <v>620035527</v>
          </cell>
          <cell r="D188" t="str">
            <v>MSP DE LA CALE</v>
          </cell>
          <cell r="F188" t="str">
            <v>6 RUE SAINT GENGOULT</v>
          </cell>
          <cell r="H188" t="str">
            <v>62170</v>
          </cell>
          <cell r="I188" t="str">
            <v>MONTREUIL</v>
          </cell>
        </row>
        <row r="189">
          <cell r="A189">
            <v>620035584</v>
          </cell>
          <cell r="D189" t="str">
            <v>MSP LES GLYCINES</v>
          </cell>
          <cell r="F189" t="str">
            <v>24 RUE DU PROFESSEUR CLERC</v>
          </cell>
          <cell r="H189" t="str">
            <v>62230</v>
          </cell>
          <cell r="I189" t="str">
            <v>OUTREAU</v>
          </cell>
        </row>
        <row r="190">
          <cell r="A190">
            <v>620035600</v>
          </cell>
          <cell r="D190" t="str">
            <v>MSP AGNY</v>
          </cell>
          <cell r="F190" t="str">
            <v>12 RUE RAOUL BRIQUET</v>
          </cell>
          <cell r="H190" t="str">
            <v>62217</v>
          </cell>
          <cell r="I190" t="str">
            <v>AGNY</v>
          </cell>
        </row>
        <row r="191">
          <cell r="A191">
            <v>620035758</v>
          </cell>
          <cell r="D191" t="str">
            <v>MSP DU PAYS DE LUMBRES</v>
          </cell>
          <cell r="F191" t="str">
            <v>13 AVENUE BERNARD CHOCHOY</v>
          </cell>
          <cell r="H191" t="str">
            <v>62380</v>
          </cell>
          <cell r="I191" t="str">
            <v>LUMBRES</v>
          </cell>
        </row>
        <row r="192">
          <cell r="A192">
            <v>620036004</v>
          </cell>
          <cell r="D192" t="str">
            <v>MSP DE BURBURE</v>
          </cell>
          <cell r="F192" t="str">
            <v>2 RUE DU VAUDIEU</v>
          </cell>
          <cell r="H192" t="str">
            <v>62151</v>
          </cell>
          <cell r="I192" t="str">
            <v>BURBURE</v>
          </cell>
        </row>
        <row r="193">
          <cell r="A193">
            <v>620036145</v>
          </cell>
          <cell r="D193" t="str">
            <v>MSP LES BRUYÈRES</v>
          </cell>
          <cell r="F193" t="str">
            <v>84 ROUTE DÉPARTEMENTALE 943</v>
          </cell>
          <cell r="H193" t="str">
            <v>62120</v>
          </cell>
          <cell r="I193" t="str">
            <v>RACQUINGHEM</v>
          </cell>
        </row>
        <row r="194">
          <cell r="A194">
            <v>620036293</v>
          </cell>
          <cell r="D194" t="str">
            <v>MSP BERCKOISE</v>
          </cell>
          <cell r="F194" t="str">
            <v>50 AVENUE DE LA PLAINE RANDON</v>
          </cell>
          <cell r="H194" t="str">
            <v>62600</v>
          </cell>
          <cell r="I194" t="str">
            <v>BERCK</v>
          </cell>
        </row>
        <row r="195">
          <cell r="A195">
            <v>620036368</v>
          </cell>
          <cell r="D195" t="str">
            <v>MSP DE VIOLAINES</v>
          </cell>
          <cell r="F195" t="str">
            <v>46 RUE DU GÉNÉRAL DE GAULLE</v>
          </cell>
          <cell r="H195" t="str">
            <v>62138</v>
          </cell>
          <cell r="I195" t="str">
            <v>VIOLAINES</v>
          </cell>
        </row>
        <row r="196">
          <cell r="A196">
            <v>620036566</v>
          </cell>
          <cell r="D196" t="str">
            <v>MSP D'ALPRECH</v>
          </cell>
          <cell r="F196" t="str">
            <v>105 RUE DU FORT</v>
          </cell>
          <cell r="H196" t="str">
            <v>62480</v>
          </cell>
          <cell r="I196" t="str">
            <v>LE PORTEL</v>
          </cell>
        </row>
        <row r="197">
          <cell r="A197">
            <v>620036699</v>
          </cell>
          <cell r="D197" t="str">
            <v>MSP DE COURRIÈRES</v>
          </cell>
          <cell r="F197" t="str">
            <v>34 RUE VICTOR HUGO</v>
          </cell>
          <cell r="H197" t="str">
            <v>62710</v>
          </cell>
          <cell r="I197" t="str">
            <v>COURRIERES</v>
          </cell>
        </row>
        <row r="198">
          <cell r="A198">
            <v>620036772</v>
          </cell>
          <cell r="D198" t="str">
            <v>MSP DAMREMONT</v>
          </cell>
          <cell r="F198" t="str">
            <v>2 PLACE LÉON BLUM</v>
          </cell>
          <cell r="H198" t="str">
            <v>62200</v>
          </cell>
          <cell r="I198" t="str">
            <v>BOULOGNE SUR MER</v>
          </cell>
        </row>
        <row r="199">
          <cell r="A199">
            <v>620036855</v>
          </cell>
          <cell r="D199" t="str">
            <v>MSP DESVROISE</v>
          </cell>
          <cell r="F199" t="str">
            <v>RUE DES ANCIENS</v>
          </cell>
          <cell r="H199" t="str">
            <v>62240</v>
          </cell>
          <cell r="I199" t="str">
            <v>DESVRES</v>
          </cell>
        </row>
        <row r="200">
          <cell r="A200">
            <v>800018376</v>
          </cell>
          <cell r="D200" t="str">
            <v>MSP POIX-DE-PICARDIE</v>
          </cell>
          <cell r="F200" t="str">
            <v>1 RUE DU CAPITAINE FAY</v>
          </cell>
          <cell r="H200" t="str">
            <v>80290</v>
          </cell>
          <cell r="I200" t="str">
            <v>POIX DE PICARDIE</v>
          </cell>
        </row>
        <row r="201">
          <cell r="A201">
            <v>800018392</v>
          </cell>
          <cell r="D201" t="str">
            <v>MSP BERNAVILLE</v>
          </cell>
          <cell r="F201" t="str">
            <v>25 RUE DU GÉNÉRAL JEAN CRÉPIN</v>
          </cell>
          <cell r="H201" t="str">
            <v>80370</v>
          </cell>
          <cell r="I201" t="str">
            <v>BERNAVILLE</v>
          </cell>
        </row>
        <row r="202">
          <cell r="A202">
            <v>800019028</v>
          </cell>
          <cell r="D202" t="str">
            <v>MSP SISA CRÉCY-EN-PONTHIEU</v>
          </cell>
          <cell r="F202" t="str">
            <v>42 ROUTE DE RUE</v>
          </cell>
          <cell r="H202" t="str">
            <v>80150</v>
          </cell>
          <cell r="I202" t="str">
            <v>CRECY EN PONTHIEU</v>
          </cell>
        </row>
        <row r="203">
          <cell r="A203">
            <v>800019085</v>
          </cell>
          <cell r="D203" t="str">
            <v>MSP MASABAWA WARLOY-BAILLON</v>
          </cell>
          <cell r="F203" t="str">
            <v>PLACE EDGARD GODARD</v>
          </cell>
          <cell r="H203" t="str">
            <v>80300</v>
          </cell>
          <cell r="I203" t="str">
            <v>WARLOY BAILLON</v>
          </cell>
        </row>
        <row r="204">
          <cell r="A204">
            <v>800019101</v>
          </cell>
          <cell r="D204" t="str">
            <v>MSP FLESSELLES</v>
          </cell>
          <cell r="F204" t="str">
            <v>619 RUE SAINT VAST</v>
          </cell>
          <cell r="H204" t="str">
            <v>80260</v>
          </cell>
          <cell r="I204" t="str">
            <v>FLESSELLES</v>
          </cell>
        </row>
        <row r="205">
          <cell r="A205">
            <v>800019200</v>
          </cell>
          <cell r="D205" t="str">
            <v>MSP SAINT LANDON MOLLIENS-DREUIL</v>
          </cell>
          <cell r="F205" t="str">
            <v>4 RUE DES DRAGONESSES</v>
          </cell>
          <cell r="H205" t="str">
            <v>80540</v>
          </cell>
          <cell r="I205" t="str">
            <v>MOLLIENS DREUIL</v>
          </cell>
        </row>
        <row r="206">
          <cell r="A206">
            <v>800019226</v>
          </cell>
          <cell r="D206" t="str">
            <v>MSP ÉPEHY</v>
          </cell>
          <cell r="F206" t="str">
            <v>5 VALLEE DES MOULINS</v>
          </cell>
          <cell r="H206" t="str">
            <v>80740</v>
          </cell>
          <cell r="I206" t="str">
            <v>EPEHY</v>
          </cell>
        </row>
        <row r="207">
          <cell r="A207">
            <v>800019242</v>
          </cell>
          <cell r="D207" t="str">
            <v>MSP AMBROISE PARÉ ROISEL</v>
          </cell>
          <cell r="F207" t="str">
            <v>3 RUE DOCTEURS MARIANI ET WURMSER</v>
          </cell>
          <cell r="H207" t="str">
            <v>80240</v>
          </cell>
          <cell r="I207" t="str">
            <v>ROISEL</v>
          </cell>
        </row>
        <row r="208">
          <cell r="A208">
            <v>800019267</v>
          </cell>
          <cell r="D208" t="str">
            <v>MSP RUBEMPRÉ</v>
          </cell>
          <cell r="F208" t="str">
            <v>15 RUE NOTRE DAME</v>
          </cell>
          <cell r="H208" t="str">
            <v>80260</v>
          </cell>
          <cell r="I208" t="str">
            <v>RUBEMPRE</v>
          </cell>
        </row>
        <row r="209">
          <cell r="A209">
            <v>800019283</v>
          </cell>
          <cell r="D209" t="str">
            <v>MSP QUEVAUVILLERS</v>
          </cell>
          <cell r="F209" t="str">
            <v>10 RUE DE LA BRIQUETERIE</v>
          </cell>
          <cell r="H209" t="str">
            <v>80710</v>
          </cell>
          <cell r="I209" t="str">
            <v>QUEVAUVILLERS</v>
          </cell>
        </row>
        <row r="210">
          <cell r="A210">
            <v>800019309</v>
          </cell>
          <cell r="D210" t="str">
            <v>MSP OISEMONT</v>
          </cell>
          <cell r="F210" t="str">
            <v>37 RUE JULES FERRY</v>
          </cell>
          <cell r="H210" t="str">
            <v>80140</v>
          </cell>
          <cell r="I210" t="str">
            <v>OISEMONT</v>
          </cell>
        </row>
        <row r="211">
          <cell r="A211">
            <v>800019390</v>
          </cell>
          <cell r="D211" t="str">
            <v>MSP ESMR AMIENS</v>
          </cell>
          <cell r="F211" t="str">
            <v>3 RUE ALBERT CAMUS</v>
          </cell>
          <cell r="H211" t="str">
            <v>80080</v>
          </cell>
          <cell r="I211" t="str">
            <v>AMIENS</v>
          </cell>
        </row>
        <row r="212">
          <cell r="A212">
            <v>800019416</v>
          </cell>
          <cell r="D212" t="str">
            <v>MSP COMBLES</v>
          </cell>
          <cell r="F212" t="str">
            <v>PLACE DE LA MAIRIE</v>
          </cell>
          <cell r="H212" t="str">
            <v>80360</v>
          </cell>
          <cell r="I212" t="str">
            <v>COMBLES</v>
          </cell>
        </row>
        <row r="213">
          <cell r="A213">
            <v>800019432</v>
          </cell>
          <cell r="D213" t="str">
            <v>MSP ROSIÈRES-EN-SANTERRE</v>
          </cell>
          <cell r="F213" t="str">
            <v>2 RUE GEORGE CLÉMENCEAU</v>
          </cell>
          <cell r="H213" t="str">
            <v>80170</v>
          </cell>
          <cell r="I213" t="str">
            <v>ROSIERES EN SANTERRE</v>
          </cell>
        </row>
        <row r="214">
          <cell r="A214">
            <v>800019655</v>
          </cell>
          <cell r="D214" t="str">
            <v>MSP DE HAM</v>
          </cell>
          <cell r="F214" t="str">
            <v>54 ROUTE DE SAINT QUENTIN</v>
          </cell>
          <cell r="H214" t="str">
            <v>80400</v>
          </cell>
          <cell r="I214" t="str">
            <v>HAM</v>
          </cell>
        </row>
        <row r="215">
          <cell r="A215">
            <v>800019713</v>
          </cell>
          <cell r="D215" t="str">
            <v>MSP DE HANGEST EN SANTERRE</v>
          </cell>
          <cell r="F215" t="str">
            <v>11 RUE DU QUESNEL</v>
          </cell>
          <cell r="H215" t="str">
            <v>80134</v>
          </cell>
          <cell r="I215" t="str">
            <v>HANGEST EN SANTERRE</v>
          </cell>
        </row>
        <row r="216">
          <cell r="A216">
            <v>800019879</v>
          </cell>
          <cell r="D216" t="str">
            <v>MSP DE LIOMER</v>
          </cell>
          <cell r="F216" t="str">
            <v>RUE JEAN MOULIN</v>
          </cell>
          <cell r="H216" t="str">
            <v>80430</v>
          </cell>
          <cell r="I216" t="str">
            <v>LIOMER</v>
          </cell>
        </row>
        <row r="217">
          <cell r="A217">
            <v>800019945</v>
          </cell>
          <cell r="D217" t="str">
            <v>MSP DE L'AVRE CONTOIRE-HAMEL</v>
          </cell>
          <cell r="F217" t="str">
            <v>104 RUE MARCEL THOMAS</v>
          </cell>
          <cell r="H217" t="str">
            <v>80500</v>
          </cell>
          <cell r="I217" t="str">
            <v>TROIS RIVIERES</v>
          </cell>
        </row>
        <row r="218">
          <cell r="A218">
            <v>800020075</v>
          </cell>
          <cell r="D218" t="str">
            <v>MSP DE CHAULNES</v>
          </cell>
          <cell r="F218" t="str">
            <v>16 AVENUE ARISTIDE BRIAND</v>
          </cell>
          <cell r="H218" t="str">
            <v>80320</v>
          </cell>
          <cell r="I218" t="str">
            <v>CHAULNES</v>
          </cell>
        </row>
        <row r="219">
          <cell r="A219">
            <v>800020125</v>
          </cell>
          <cell r="D219" t="str">
            <v>MSP AMIENS - QUARTIER ETOUVIE</v>
          </cell>
          <cell r="F219" t="str">
            <v>3 PLACE DU PAYS D'AUGE</v>
          </cell>
          <cell r="H219" t="str">
            <v>80000</v>
          </cell>
          <cell r="I219" t="str">
            <v>AMIENS</v>
          </cell>
        </row>
        <row r="220">
          <cell r="A220">
            <v>800020166</v>
          </cell>
          <cell r="D220" t="str">
            <v>MAISON DE SANTÉ DU GRAND ROYE</v>
          </cell>
          <cell r="F220" t="str">
            <v>2 RUE DR ALEXANDRE REMOND</v>
          </cell>
          <cell r="H220" t="str">
            <v>80700</v>
          </cell>
          <cell r="I220" t="str">
            <v>ROYE</v>
          </cell>
        </row>
        <row r="221">
          <cell r="A221">
            <v>800020182</v>
          </cell>
          <cell r="D221" t="str">
            <v>MSP DE BRAY SUR SOMME</v>
          </cell>
          <cell r="F221" t="str">
            <v>22 RUE DU 1ER SEPTEMBRE 1944</v>
          </cell>
          <cell r="H221" t="str">
            <v>80340</v>
          </cell>
          <cell r="I221" t="str">
            <v>BRAY SUR SOMME</v>
          </cell>
        </row>
        <row r="222">
          <cell r="A222">
            <v>800020208</v>
          </cell>
          <cell r="D222" t="str">
            <v>MAISON DE SANTE DE WOINCOURT</v>
          </cell>
          <cell r="F222" t="str">
            <v>18 VOIE CHARLES SAINT GERMAIN</v>
          </cell>
          <cell r="H222" t="str">
            <v>80520</v>
          </cell>
          <cell r="I222" t="str">
            <v>WOINCOURT</v>
          </cell>
        </row>
        <row r="223">
          <cell r="A223">
            <v>800020224</v>
          </cell>
          <cell r="D223" t="str">
            <v>MAISON DE SANTE DE BEAUVAL</v>
          </cell>
          <cell r="F223" t="str">
            <v>22 RUE ARMAND DEVILLERS</v>
          </cell>
          <cell r="H223" t="str">
            <v>80630</v>
          </cell>
          <cell r="I223" t="str">
            <v>BEAUVAL</v>
          </cell>
        </row>
        <row r="224">
          <cell r="A224">
            <v>800020448</v>
          </cell>
          <cell r="D224" t="str">
            <v>MSP DE CORBIE</v>
          </cell>
          <cell r="F224" t="str">
            <v>36 RUE JACQUES PINSONNEAU</v>
          </cell>
          <cell r="H224" t="str">
            <v>80800</v>
          </cell>
          <cell r="I224" t="str">
            <v>CORBIE</v>
          </cell>
        </row>
        <row r="225">
          <cell r="A225">
            <v>800020471</v>
          </cell>
          <cell r="D225" t="str">
            <v>MSP DE DOULLENS</v>
          </cell>
          <cell r="F225" t="str">
            <v>1 RUE JEAN MOULIN</v>
          </cell>
          <cell r="H225" t="str">
            <v>80600</v>
          </cell>
          <cell r="I225" t="str">
            <v>DOULLENS</v>
          </cell>
        </row>
        <row r="226">
          <cell r="A226">
            <v>800020521</v>
          </cell>
          <cell r="D226" t="str">
            <v>MSP D'AILLY SUR NOYE</v>
          </cell>
          <cell r="F226" t="str">
            <v>60 RUE SADI CARNOT</v>
          </cell>
          <cell r="H226" t="str">
            <v>80250</v>
          </cell>
          <cell r="I226" t="str">
            <v>AILLY SUR NOYE</v>
          </cell>
        </row>
        <row r="227">
          <cell r="A227">
            <v>800020604</v>
          </cell>
          <cell r="D227" t="str">
            <v>MSP ALBERT</v>
          </cell>
          <cell r="F227" t="str">
            <v>20 RUE ANICET GODIN</v>
          </cell>
          <cell r="H227" t="str">
            <v>80300</v>
          </cell>
          <cell r="I227" t="str">
            <v>ALBERT</v>
          </cell>
        </row>
        <row r="228">
          <cell r="A228">
            <v>800020620</v>
          </cell>
          <cell r="D228" t="str">
            <v>MSP DE DURY</v>
          </cell>
          <cell r="F228" t="str">
            <v>39 ROUTE NATIONALE</v>
          </cell>
          <cell r="H228" t="str">
            <v>80480</v>
          </cell>
          <cell r="I228" t="str">
            <v>DURY</v>
          </cell>
        </row>
        <row r="229">
          <cell r="A229">
            <v>800020786</v>
          </cell>
          <cell r="D229" t="str">
            <v>MSP DU PARC</v>
          </cell>
          <cell r="F229" t="str">
            <v>21 RUE DU COMMANDANT DEFONTAINE</v>
          </cell>
          <cell r="H229" t="str">
            <v>80000</v>
          </cell>
          <cell r="I229" t="str">
            <v>AMIENS</v>
          </cell>
        </row>
        <row r="230">
          <cell r="A230">
            <v>800020802</v>
          </cell>
          <cell r="D230" t="str">
            <v>MSP AMIENS</v>
          </cell>
          <cell r="F230" t="str">
            <v>114 ROUTE DE ROUEN</v>
          </cell>
          <cell r="H230" t="str">
            <v>80000</v>
          </cell>
          <cell r="I230" t="str">
            <v>AMIENS</v>
          </cell>
        </row>
        <row r="231">
          <cell r="A231">
            <v>800020844</v>
          </cell>
          <cell r="D231" t="str">
            <v>MSP DE CONTY</v>
          </cell>
          <cell r="F231" t="str">
            <v>1 RUE DE LA POSTE</v>
          </cell>
          <cell r="H231" t="str">
            <v>80160</v>
          </cell>
          <cell r="I231" t="str">
            <v>CONTY</v>
          </cell>
        </row>
        <row r="232">
          <cell r="A232">
            <v>800020869</v>
          </cell>
          <cell r="D232" t="str">
            <v>MSP DE VILLERS BRETONNEUX</v>
          </cell>
          <cell r="F232" t="str">
            <v>5 RUE DE LA RÉPUBLIQUE</v>
          </cell>
          <cell r="H232" t="str">
            <v>80800</v>
          </cell>
          <cell r="I232" t="str">
            <v>VILLERS BRETONNEUX</v>
          </cell>
        </row>
        <row r="233">
          <cell r="A233">
            <v>800021024</v>
          </cell>
          <cell r="D233" t="str">
            <v>MSP DE DAOURS</v>
          </cell>
          <cell r="F233" t="str">
            <v>2 ROUTE DE BUSSY</v>
          </cell>
          <cell r="H233" t="str">
            <v>80800</v>
          </cell>
          <cell r="I233" t="str">
            <v>DAOURS</v>
          </cell>
        </row>
        <row r="234">
          <cell r="A234">
            <v>800021214</v>
          </cell>
          <cell r="D234" t="str">
            <v>MSP D'AMIENS</v>
          </cell>
          <cell r="F234" t="str">
            <v>4 PLACE DES PROVINCES FRANÇAISES</v>
          </cell>
          <cell r="H234" t="str">
            <v>80000</v>
          </cell>
          <cell r="I234" t="str">
            <v>AMIENS</v>
          </cell>
        </row>
        <row r="235">
          <cell r="A235">
            <v>800021362</v>
          </cell>
          <cell r="D235" t="str">
            <v>MSP VILLERS BOCAGE</v>
          </cell>
          <cell r="F235" t="str">
            <v>1 RUE NEUVE</v>
          </cell>
          <cell r="H235" t="str">
            <v>80260</v>
          </cell>
          <cell r="I235" t="str">
            <v>VILLERS BOCAGE</v>
          </cell>
        </row>
        <row r="236">
          <cell r="A236">
            <v>800021404</v>
          </cell>
          <cell r="D236" t="str">
            <v>MSP DE ST-OUEN</v>
          </cell>
          <cell r="F236" t="str">
            <v>80 RUE DU GÉNÉRAL DE GAULLE</v>
          </cell>
          <cell r="H236" t="str">
            <v>80610</v>
          </cell>
          <cell r="I236" t="str">
            <v>ST OUEN</v>
          </cell>
        </row>
        <row r="237">
          <cell r="A237">
            <v>800022196</v>
          </cell>
          <cell r="D237" t="str">
            <v>MSP MOREUIL</v>
          </cell>
          <cell r="F237" t="str">
            <v>23 RUE DU MARÉCHAL LECLERC</v>
          </cell>
          <cell r="H237" t="str">
            <v>80110</v>
          </cell>
          <cell r="I237" t="str">
            <v>MOREUIL</v>
          </cell>
        </row>
        <row r="238">
          <cell r="A238">
            <v>800022253</v>
          </cell>
          <cell r="D238" t="str">
            <v>MSP BALZAC</v>
          </cell>
          <cell r="F238" t="str">
            <v>10 RUE BALZAC</v>
          </cell>
          <cell r="H238" t="str">
            <v>80000</v>
          </cell>
          <cell r="I238" t="str">
            <v>AMIENS</v>
          </cell>
        </row>
        <row r="239">
          <cell r="A239">
            <v>20018636</v>
          </cell>
          <cell r="D239" t="str">
            <v>CPTS NORD-AISNE</v>
          </cell>
          <cell r="F239" t="str">
            <v>18 RUE ELYSÉE ALAVOINE</v>
          </cell>
          <cell r="H239" t="str">
            <v>02110</v>
          </cell>
          <cell r="I239" t="str">
            <v>BOHAIN EN VERMANDOIS</v>
          </cell>
        </row>
        <row r="240">
          <cell r="A240">
            <v>20018826</v>
          </cell>
          <cell r="D240" t="str">
            <v>CPTS CHARLEMAGNE</v>
          </cell>
          <cell r="F240" t="str">
            <v/>
          </cell>
          <cell r="H240" t="str">
            <v>02300</v>
          </cell>
          <cell r="I240" t="str">
            <v>SINCENY</v>
          </cell>
        </row>
        <row r="241">
          <cell r="A241">
            <v>20018842</v>
          </cell>
          <cell r="D241" t="str">
            <v>CPTS COEUR DE L'AISNE</v>
          </cell>
          <cell r="F241" t="str">
            <v>21 BOULEVARD DE LA LIBERTÉ</v>
          </cell>
          <cell r="H241" t="str">
            <v>02700</v>
          </cell>
          <cell r="I241" t="str">
            <v>TERGNIER</v>
          </cell>
        </row>
        <row r="242">
          <cell r="A242">
            <v>20018867</v>
          </cell>
          <cell r="D242" t="str">
            <v>CPTS DES HAUTS DE L'AISNE</v>
          </cell>
          <cell r="F242" t="str">
            <v>132 PLACE D'ARMES</v>
          </cell>
          <cell r="H242" t="str">
            <v>02120</v>
          </cell>
          <cell r="I242" t="str">
            <v>GUISE</v>
          </cell>
        </row>
        <row r="243">
          <cell r="A243">
            <v>590063178</v>
          </cell>
          <cell r="D243" t="str">
            <v>CPTS ASSOCIATION DU VAL DE SAMBRE</v>
          </cell>
          <cell r="F243" t="str">
            <v>RUE CASIMIR FOURNIER</v>
          </cell>
          <cell r="H243" t="str">
            <v>59600</v>
          </cell>
          <cell r="I243" t="str">
            <v>MAUBEUGE</v>
          </cell>
        </row>
        <row r="244">
          <cell r="A244">
            <v>590063194</v>
          </cell>
          <cell r="D244" t="str">
            <v>CPTS DU GRAND DOUAI</v>
          </cell>
          <cell r="F244" t="str">
            <v>190 RUE DE BÉTHUNE</v>
          </cell>
          <cell r="H244" t="str">
            <v>59500</v>
          </cell>
          <cell r="I244" t="str">
            <v>DOUAI</v>
          </cell>
        </row>
        <row r="245">
          <cell r="A245">
            <v>590063228</v>
          </cell>
          <cell r="D245" t="str">
            <v>CPTS DU HAUT ESCAUT</v>
          </cell>
          <cell r="F245" t="str">
            <v>1 RUE JEAN JAURÈS</v>
          </cell>
          <cell r="H245" t="str">
            <v>59159</v>
          </cell>
          <cell r="I245" t="str">
            <v>MARCOING</v>
          </cell>
        </row>
        <row r="246">
          <cell r="A246">
            <v>590063806</v>
          </cell>
          <cell r="D246" t="str">
            <v>CPTS ASSOCIATION SANTÉ PÉVÈLE DOUAISIS</v>
          </cell>
          <cell r="F246" t="str">
            <v>205 RUE GÉRY DEFFONTAINES</v>
          </cell>
          <cell r="H246" t="str">
            <v>59310</v>
          </cell>
          <cell r="I246" t="str">
            <v>LANDAS</v>
          </cell>
        </row>
        <row r="247">
          <cell r="A247">
            <v>590065322</v>
          </cell>
          <cell r="D247" t="str">
            <v>CPTS PAYS DU CAMBRÉSIS</v>
          </cell>
          <cell r="F247" t="str">
            <v>4 PASSAGE DE L'INTENDANT LARGILLÈRE</v>
          </cell>
          <cell r="H247" t="str">
            <v>59129</v>
          </cell>
          <cell r="I247" t="str">
            <v>AVESNES LES AUBERT</v>
          </cell>
        </row>
        <row r="248">
          <cell r="A248">
            <v>590065686</v>
          </cell>
          <cell r="D248" t="str">
            <v>CPTS DE TOURCOING-MOUVAUX-N EN FERRAIN</v>
          </cell>
          <cell r="F248" t="str">
            <v>RESIDENCE BAILLY</v>
          </cell>
          <cell r="H248" t="str">
            <v>59200</v>
          </cell>
          <cell r="I248" t="str">
            <v>TOURCOING</v>
          </cell>
        </row>
        <row r="249">
          <cell r="A249">
            <v>590066106</v>
          </cell>
          <cell r="D249" t="str">
            <v>CPTS LITTORAL EN NORD</v>
          </cell>
          <cell r="F249" t="str">
            <v>2 RUE SAINT GILLES</v>
          </cell>
          <cell r="H249" t="str">
            <v>59140</v>
          </cell>
          <cell r="I249" t="str">
            <v>DUNKERQUE</v>
          </cell>
        </row>
        <row r="250">
          <cell r="A250">
            <v>590066502</v>
          </cell>
          <cell r="D250" t="str">
            <v>CPTS BBH</v>
          </cell>
          <cell r="F250" t="str">
            <v>23 RUE LAMARTINE</v>
          </cell>
          <cell r="H250" t="str">
            <v>59380</v>
          </cell>
          <cell r="I250" t="str">
            <v>BERGUES</v>
          </cell>
        </row>
        <row r="251">
          <cell r="A251">
            <v>590066528</v>
          </cell>
          <cell r="D251" t="str">
            <v>CPTS SUD AVESNOIS</v>
          </cell>
          <cell r="F251" t="str">
            <v>5 RUE LÉO LAGRANGE</v>
          </cell>
          <cell r="H251" t="str">
            <v>59186</v>
          </cell>
          <cell r="I251" t="str">
            <v>ANOR</v>
          </cell>
        </row>
        <row r="252">
          <cell r="A252">
            <v>590066544</v>
          </cell>
          <cell r="D252" t="str">
            <v>CPTS DE LA MARQUE</v>
          </cell>
          <cell r="F252" t="str">
            <v>4 AVENUE JUSSIEU</v>
          </cell>
          <cell r="H252" t="str">
            <v>59170</v>
          </cell>
          <cell r="I252" t="str">
            <v>CROIX</v>
          </cell>
        </row>
        <row r="253">
          <cell r="A253">
            <v>590067591</v>
          </cell>
          <cell r="D253" t="str">
            <v>CPTS LILLE OUEST</v>
          </cell>
          <cell r="F253" t="str">
            <v>28 PLACE CATINAT</v>
          </cell>
          <cell r="H253" t="str">
            <v>59800</v>
          </cell>
          <cell r="I253" t="str">
            <v>LILLE</v>
          </cell>
        </row>
        <row r="254">
          <cell r="A254">
            <v>590067898</v>
          </cell>
          <cell r="D254" t="str">
            <v>CPTS LYS ARMENTIÈRES</v>
          </cell>
          <cell r="F254" t="str">
            <v>13 RUE NATIONALE</v>
          </cell>
          <cell r="H254" t="str">
            <v>59280</v>
          </cell>
          <cell r="I254" t="str">
            <v>ARMENTIERES</v>
          </cell>
        </row>
        <row r="255">
          <cell r="A255">
            <v>590067914</v>
          </cell>
          <cell r="D255" t="str">
            <v>CPTS DU GRAND DENAIN</v>
          </cell>
          <cell r="F255" t="str">
            <v>570 RUE ARTHUR BRUNET</v>
          </cell>
          <cell r="H255" t="str">
            <v>59220</v>
          </cell>
          <cell r="I255" t="str">
            <v>DENAIN</v>
          </cell>
        </row>
        <row r="256">
          <cell r="A256">
            <v>590068029</v>
          </cell>
          <cell r="D256" t="str">
            <v>CPTS GRAND VALENCIENNES</v>
          </cell>
          <cell r="F256" t="str">
            <v>29 RUE HENRI DURRE</v>
          </cell>
          <cell r="H256" t="str">
            <v>59590</v>
          </cell>
          <cell r="I256" t="str">
            <v>RAISMES</v>
          </cell>
        </row>
        <row r="257">
          <cell r="A257">
            <v>590068318</v>
          </cell>
          <cell r="D257" t="str">
            <v>CPTS DES 7 VILLES</v>
          </cell>
          <cell r="F257" t="str">
            <v>16 RUE CORNEILLE</v>
          </cell>
          <cell r="H257" t="str">
            <v>59150</v>
          </cell>
          <cell r="I257" t="str">
            <v>WATTRELOS</v>
          </cell>
        </row>
        <row r="258">
          <cell r="A258">
            <v>590069241</v>
          </cell>
          <cell r="D258" t="str">
            <v>CPTS DES WEPPES</v>
          </cell>
          <cell r="F258" t="str">
            <v>18 RUE LÉON GAMBETTA</v>
          </cell>
          <cell r="H258" t="str">
            <v>59136</v>
          </cell>
          <cell r="I258" t="str">
            <v>WAVRIN</v>
          </cell>
        </row>
        <row r="259">
          <cell r="A259">
            <v>590069266</v>
          </cell>
          <cell r="D259" t="str">
            <v>CPTS COEUR DES FLANDRES</v>
          </cell>
          <cell r="F259" t="str">
            <v>45 RUE DE CASSEL</v>
          </cell>
          <cell r="H259" t="str">
            <v>59190</v>
          </cell>
          <cell r="I259" t="str">
            <v>HAZEBROUCK</v>
          </cell>
        </row>
        <row r="260">
          <cell r="A260">
            <v>600015010</v>
          </cell>
          <cell r="D260" t="str">
            <v>CPTS DU PAYS DE BRAY</v>
          </cell>
          <cell r="F260" t="str">
            <v>2 RUE D'ARMENTIÈRES</v>
          </cell>
          <cell r="H260" t="str">
            <v>60650</v>
          </cell>
          <cell r="I260" t="str">
            <v>ONS EN BRAY</v>
          </cell>
        </row>
        <row r="261">
          <cell r="A261">
            <v>600015283</v>
          </cell>
          <cell r="D261" t="str">
            <v>CPTS LA VALLÉE DORÉE</v>
          </cell>
          <cell r="F261" t="str">
            <v>11 RUE ROGER DUPLESSIS</v>
          </cell>
          <cell r="H261" t="str">
            <v>60140</v>
          </cell>
          <cell r="I261" t="str">
            <v>LIANCOURT</v>
          </cell>
        </row>
        <row r="262">
          <cell r="A262">
            <v>600015846</v>
          </cell>
          <cell r="D262" t="str">
            <v>CPTS DE COMPIEGNE ET SA REGION</v>
          </cell>
          <cell r="F262" t="str">
            <v>354 RUE FERNAND PENNELIER</v>
          </cell>
          <cell r="H262" t="str">
            <v>60190</v>
          </cell>
          <cell r="I262" t="str">
            <v>LA NEUVILLE ROY</v>
          </cell>
        </row>
        <row r="263">
          <cell r="A263">
            <v>600017214</v>
          </cell>
          <cell r="D263" t="str">
            <v>CPTS SUD OISE</v>
          </cell>
          <cell r="F263" t="str">
            <v>1 AVENUE DES COURTILS</v>
          </cell>
          <cell r="H263" t="str">
            <v>60270</v>
          </cell>
          <cell r="I263" t="str">
            <v>GOUVIEUX</v>
          </cell>
        </row>
        <row r="264">
          <cell r="A264">
            <v>600017297</v>
          </cell>
          <cell r="D264" t="str">
            <v>CPTS DU BEAUVAISIS</v>
          </cell>
          <cell r="F264" t="str">
            <v>48 RUE DESGROUX</v>
          </cell>
          <cell r="H264" t="str">
            <v>60000</v>
          </cell>
          <cell r="I264" t="str">
            <v>BEAUVAIS</v>
          </cell>
        </row>
        <row r="265">
          <cell r="A265">
            <v>600017313</v>
          </cell>
          <cell r="D265" t="str">
            <v>CPTS DU TRÉSOR</v>
          </cell>
          <cell r="F265" t="str">
            <v>3 RUE D'ORESMAUX</v>
          </cell>
          <cell r="H265" t="str">
            <v>60130</v>
          </cell>
          <cell r="I265" t="str">
            <v>ST JUST EN CHAUSSEE</v>
          </cell>
        </row>
        <row r="266">
          <cell r="A266">
            <v>620034710</v>
          </cell>
          <cell r="D266" t="str">
            <v>CPTS AUDOMAROISE</v>
          </cell>
          <cell r="F266" t="str">
            <v>47 RUE PASTEUR</v>
          </cell>
          <cell r="H266" t="str">
            <v>62500</v>
          </cell>
          <cell r="I266" t="str">
            <v>ST OMER</v>
          </cell>
        </row>
        <row r="267">
          <cell r="A267">
            <v>620034736</v>
          </cell>
          <cell r="D267" t="str">
            <v>CPTS LIÉVIN PAYS D'ARTOIS</v>
          </cell>
          <cell r="F267" t="str">
            <v>16 RUE VICTOR HUGO</v>
          </cell>
          <cell r="H267" t="str">
            <v>62800</v>
          </cell>
          <cell r="I267" t="str">
            <v>LIEVIN</v>
          </cell>
        </row>
        <row r="268">
          <cell r="A268">
            <v>620035428</v>
          </cell>
          <cell r="D268" t="str">
            <v>CPTS ARTOIS-LYS</v>
          </cell>
          <cell r="F268" t="str">
            <v>22 RUE DU 11 NOVEMLBRE</v>
          </cell>
          <cell r="H268" t="str">
            <v>62840</v>
          </cell>
          <cell r="I268" t="str">
            <v>LAVENTIE</v>
          </cell>
        </row>
        <row r="269">
          <cell r="A269">
            <v>620035543</v>
          </cell>
          <cell r="D269" t="str">
            <v>COM PROF TERRITORIALE SANTÉ GOHELLE</v>
          </cell>
          <cell r="F269" t="str">
            <v>20 RUE AUGUSTIN DELOTS</v>
          </cell>
          <cell r="H269" t="str">
            <v>62300</v>
          </cell>
          <cell r="I269" t="str">
            <v>LENS</v>
          </cell>
        </row>
        <row r="270">
          <cell r="A270">
            <v>620036061</v>
          </cell>
          <cell r="D270" t="str">
            <v>CPTS DU GRAND ARRAS</v>
          </cell>
          <cell r="F270" t="str">
            <v>61 RUE DE LA RÉPUBLIQUE</v>
          </cell>
          <cell r="H270" t="str">
            <v>62217</v>
          </cell>
          <cell r="I270" t="str">
            <v>BEAURAINS</v>
          </cell>
        </row>
        <row r="271">
          <cell r="A271">
            <v>620036228</v>
          </cell>
          <cell r="D271" t="str">
            <v>CPTS OPALE SUD</v>
          </cell>
          <cell r="F271" t="str">
            <v>21 BOULEVARD RAYMOND SPLINGARD</v>
          </cell>
          <cell r="H271" t="str">
            <v>62230</v>
          </cell>
          <cell r="I271" t="str">
            <v>OUTREAU</v>
          </cell>
        </row>
        <row r="272">
          <cell r="A272">
            <v>620036442</v>
          </cell>
          <cell r="D272" t="str">
            <v>CPTS BEAUMONT-ARTOIS</v>
          </cell>
          <cell r="F272" t="str">
            <v>5 AVENUE SIMONE VEIL</v>
          </cell>
          <cell r="H272" t="str">
            <v>62220</v>
          </cell>
          <cell r="I272" t="str">
            <v>CARVIN</v>
          </cell>
        </row>
        <row r="273">
          <cell r="A273">
            <v>620036582</v>
          </cell>
          <cell r="D273" t="str">
            <v>CPTS SUD ARTOIS</v>
          </cell>
          <cell r="F273" t="str">
            <v>43 RUE DE BAPAUME</v>
          </cell>
          <cell r="H273" t="str">
            <v>62159</v>
          </cell>
          <cell r="I273" t="str">
            <v>VAULX VRAUCOURT</v>
          </cell>
        </row>
        <row r="274">
          <cell r="A274">
            <v>620036947</v>
          </cell>
          <cell r="D274" t="str">
            <v>CPTS DES CAMPAGNES DE L'ARTOIS</v>
          </cell>
          <cell r="F274" t="str">
            <v>190 RUE LÉONA OCCRE</v>
          </cell>
          <cell r="H274" t="str">
            <v>62690</v>
          </cell>
          <cell r="I274" t="str">
            <v>AUBIGNY EN ARTOIS</v>
          </cell>
        </row>
        <row r="275">
          <cell r="A275">
            <v>620036962</v>
          </cell>
          <cell r="D275" t="str">
            <v>CPTS VAL DE LYS ROMANE</v>
          </cell>
          <cell r="F275" t="str">
            <v>2 RUE DE VAUDIEU</v>
          </cell>
          <cell r="H275" t="str">
            <v>62151</v>
          </cell>
          <cell r="I275" t="str">
            <v>BURBURE</v>
          </cell>
        </row>
        <row r="276">
          <cell r="A276">
            <v>800021008</v>
          </cell>
          <cell r="D276" t="str">
            <v>CPTS GRAND AMIENS</v>
          </cell>
          <cell r="F276" t="str">
            <v>3 PLACE GAMBETTA</v>
          </cell>
          <cell r="H276" t="str">
            <v>80000</v>
          </cell>
          <cell r="I276" t="str">
            <v>AMIENS</v>
          </cell>
        </row>
        <row r="277">
          <cell r="A277">
            <v>800022170</v>
          </cell>
          <cell r="D277" t="str">
            <v>CPTS DU SANTERRE</v>
          </cell>
          <cell r="F277" t="str">
            <v>22 RUE LIHONS</v>
          </cell>
          <cell r="H277" t="str">
            <v>80131</v>
          </cell>
          <cell r="I277" t="str">
            <v>HARBONNIERES</v>
          </cell>
        </row>
        <row r="278">
          <cell r="A278">
            <v>800022212</v>
          </cell>
          <cell r="D278" t="str">
            <v>CPTS NORD PICARDIE</v>
          </cell>
          <cell r="F278" t="str">
            <v>619 RUE SAINT VAAST</v>
          </cell>
          <cell r="H278" t="str">
            <v>80260</v>
          </cell>
          <cell r="I278" t="str">
            <v>FLESSELLES</v>
          </cell>
        </row>
      </sheetData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S TRANSFERT"/>
      <sheetName val="Feuil2"/>
      <sheetName val="Adhésions (2)"/>
      <sheetName val="Adhésions"/>
      <sheetName val="LISTES"/>
      <sheetName val="Bareme"/>
      <sheetName val="Feuil4"/>
      <sheetName val="Feuil1"/>
      <sheetName val="REGROUPE TABLEAU ADH"/>
    </sheetNames>
    <sheetDataSet>
      <sheetData sheetId="0"/>
      <sheetData sheetId="1"/>
      <sheetData sheetId="2"/>
      <sheetData sheetId="3"/>
      <sheetData sheetId="4">
        <row r="2">
          <cell r="A2" t="str">
            <v>Auvergne_Rhône_Alpes</v>
          </cell>
        </row>
        <row r="3">
          <cell r="A3" t="str">
            <v>Bourgogne_Franche_Comté</v>
          </cell>
        </row>
        <row r="4">
          <cell r="A4" t="str">
            <v>Bretagne</v>
          </cell>
        </row>
        <row r="5">
          <cell r="A5" t="str">
            <v>Centre_Val_de_Loire</v>
          </cell>
        </row>
        <row r="6">
          <cell r="A6" t="str">
            <v>Corse</v>
          </cell>
        </row>
        <row r="7">
          <cell r="A7" t="str">
            <v>Grand_Est</v>
          </cell>
        </row>
        <row r="8">
          <cell r="A8" t="str">
            <v>Guadeloupe</v>
          </cell>
        </row>
        <row r="9">
          <cell r="A9" t="str">
            <v>Guyane</v>
          </cell>
        </row>
        <row r="10">
          <cell r="A10" t="str">
            <v>Hauts_de_France</v>
          </cell>
        </row>
        <row r="11">
          <cell r="A11" t="str">
            <v>Ile_de_France</v>
          </cell>
        </row>
        <row r="12">
          <cell r="A12" t="str">
            <v>La_Réunion</v>
          </cell>
        </row>
        <row r="13">
          <cell r="A13" t="str">
            <v>Martinique</v>
          </cell>
        </row>
        <row r="14">
          <cell r="A14" t="str">
            <v>Mayotte</v>
          </cell>
        </row>
        <row r="15">
          <cell r="A15" t="str">
            <v>Normandie</v>
          </cell>
        </row>
        <row r="16">
          <cell r="A16" t="str">
            <v>Nouvelle_Aquitaine</v>
          </cell>
        </row>
        <row r="17">
          <cell r="A17" t="str">
            <v>Occitanie</v>
          </cell>
        </row>
        <row r="18">
          <cell r="A18" t="str">
            <v>Pays_de_la_Loire</v>
          </cell>
        </row>
        <row r="19">
          <cell r="A19" t="str">
            <v>Provence_Alpes_Côte_dAzur</v>
          </cell>
        </row>
      </sheetData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D228FB-153E-49E3-A387-ED5DE3237A1B}" name="Tableau1" displayName="Tableau1" ref="A2:D239" totalsRowShown="0">
  <autoFilter ref="A2:D239" xr:uid="{4ED228FB-153E-49E3-A387-ED5DE3237A1B}"/>
  <tableColumns count="4">
    <tableColumn id="1" xr3:uid="{B5393F0E-03A1-4F79-ADFC-1880831AD814}" name="Colonne1"/>
    <tableColumn id="2" xr3:uid="{88E458A1-FF1D-4815-B3E3-AAEBB9890C76}" name="Colonne2"/>
    <tableColumn id="3" xr3:uid="{40A6B75B-9F1E-4980-A2BC-665C4BAAAE5C}" name="Colonne3" dataDxfId="5"/>
    <tableColumn id="4" xr3:uid="{FE056BF9-75FE-4164-BF16-6239FFB9731D}" name="Colonne4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E22309E-EF4D-4307-8991-F7225281C11E}" name="Tableau2" displayName="Tableau2" ref="A240:D280" totalsRowShown="0">
  <autoFilter ref="A240:D280" xr:uid="{EE22309E-EF4D-4307-8991-F7225281C11E}"/>
  <tableColumns count="4">
    <tableColumn id="1" xr3:uid="{2764BAD7-3D83-414F-BB89-52C708CE841A}" name="Colonne1" dataDxfId="3"/>
    <tableColumn id="2" xr3:uid="{70B29855-8B74-4FC5-BDD3-F204FEB66147}" name="Colonne2" dataDxfId="2"/>
    <tableColumn id="3" xr3:uid="{C239C0D8-1B96-4BA1-A620-8D9A576F81C2}" name="Colonne3" dataDxfId="1"/>
    <tableColumn id="4" xr3:uid="{4FD8220C-EC35-4CB3-A8C1-FE95FB9DFF5A}" name="Colonne4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11496-F9B4-41F9-A931-41DF6F68BB69}">
  <dimension ref="A1:D280"/>
  <sheetViews>
    <sheetView tabSelected="1" topLeftCell="A138" workbookViewId="0">
      <selection activeCell="J150" sqref="J150"/>
    </sheetView>
  </sheetViews>
  <sheetFormatPr baseColWidth="10" defaultRowHeight="14.4" x14ac:dyDescent="0.3"/>
  <cols>
    <col min="1" max="1" width="27.109375" customWidth="1"/>
    <col min="2" max="2" width="33.109375" customWidth="1"/>
    <col min="3" max="3" width="11.5546875" style="4"/>
    <col min="4" max="4" width="17" style="7" customWidth="1"/>
  </cols>
  <sheetData>
    <row r="1" spans="1:4" x14ac:dyDescent="0.3">
      <c r="A1" s="1" t="s">
        <v>0</v>
      </c>
      <c r="B1" s="1" t="s">
        <v>1</v>
      </c>
      <c r="C1" s="2" t="s">
        <v>2</v>
      </c>
      <c r="D1" s="3" t="s">
        <v>3</v>
      </c>
    </row>
    <row r="2" spans="1:4" x14ac:dyDescent="0.3">
      <c r="A2" t="s">
        <v>4</v>
      </c>
      <c r="B2" t="s">
        <v>5</v>
      </c>
      <c r="C2" s="4" t="s">
        <v>6</v>
      </c>
      <c r="D2" s="4" t="s">
        <v>7</v>
      </c>
    </row>
    <row r="3" spans="1:4" x14ac:dyDescent="0.3">
      <c r="A3" t="str">
        <f>"AGNY"</f>
        <v>AGNY</v>
      </c>
      <c r="B3" t="str">
        <f>"MSP AGNY"</f>
        <v>MSP AGNY</v>
      </c>
      <c r="C3" s="4" t="str">
        <f>"62217"</f>
        <v>62217</v>
      </c>
      <c r="D3" s="4">
        <v>620035600</v>
      </c>
    </row>
    <row r="4" spans="1:4" x14ac:dyDescent="0.3">
      <c r="A4" t="str">
        <f>"AILLY SUR NOYE"</f>
        <v>AILLY SUR NOYE</v>
      </c>
      <c r="B4" t="str">
        <f>"MSP D'AILLY SUR NOYE"</f>
        <v>MSP D'AILLY SUR NOYE</v>
      </c>
      <c r="C4" s="4" t="str">
        <f>"80250"</f>
        <v>80250</v>
      </c>
      <c r="D4" s="4">
        <v>800020521</v>
      </c>
    </row>
    <row r="5" spans="1:4" x14ac:dyDescent="0.3">
      <c r="A5" t="str">
        <f>"ALBERT"</f>
        <v>ALBERT</v>
      </c>
      <c r="B5" t="str">
        <f>"MSP ALBERT"</f>
        <v>MSP ALBERT</v>
      </c>
      <c r="C5" s="4" t="str">
        <f>"80300"</f>
        <v>80300</v>
      </c>
      <c r="D5" s="4">
        <v>800020604</v>
      </c>
    </row>
    <row r="6" spans="1:4" x14ac:dyDescent="0.3">
      <c r="A6" t="str">
        <f>"AMIENS"</f>
        <v>AMIENS</v>
      </c>
      <c r="B6" t="str">
        <f>"MSP ESMR AMIENS"</f>
        <v>MSP ESMR AMIENS</v>
      </c>
      <c r="C6" s="4" t="str">
        <f>"80080"</f>
        <v>80080</v>
      </c>
      <c r="D6" s="4">
        <v>800019390</v>
      </c>
    </row>
    <row r="7" spans="1:4" x14ac:dyDescent="0.3">
      <c r="A7" t="str">
        <f>"AMIENS"</f>
        <v>AMIENS</v>
      </c>
      <c r="B7" t="str">
        <f>"MSP AMIENS - QUARTIER ETOUVIE"</f>
        <v>MSP AMIENS - QUARTIER ETOUVIE</v>
      </c>
      <c r="C7" s="4" t="str">
        <f>"80000"</f>
        <v>80000</v>
      </c>
      <c r="D7" s="4">
        <v>800020125</v>
      </c>
    </row>
    <row r="8" spans="1:4" x14ac:dyDescent="0.3">
      <c r="A8" t="str">
        <f>"AMIENS"</f>
        <v>AMIENS</v>
      </c>
      <c r="B8" t="str">
        <f>"MSP DU PARC"</f>
        <v>MSP DU PARC</v>
      </c>
      <c r="C8" s="4" t="str">
        <f>"80000"</f>
        <v>80000</v>
      </c>
      <c r="D8" s="4">
        <v>800020786</v>
      </c>
    </row>
    <row r="9" spans="1:4" x14ac:dyDescent="0.3">
      <c r="A9" t="str">
        <f>"AMIENS"</f>
        <v>AMIENS</v>
      </c>
      <c r="B9" t="str">
        <f>"MSP AMIENS"</f>
        <v>MSP AMIENS</v>
      </c>
      <c r="C9" s="4" t="str">
        <f>"80000"</f>
        <v>80000</v>
      </c>
      <c r="D9" s="4">
        <v>800020802</v>
      </c>
    </row>
    <row r="10" spans="1:4" x14ac:dyDescent="0.3">
      <c r="A10" t="str">
        <f>"AMIENS"</f>
        <v>AMIENS</v>
      </c>
      <c r="B10" t="str">
        <f>"MSP D'AMIENS"</f>
        <v>MSP D'AMIENS</v>
      </c>
      <c r="C10" s="4" t="str">
        <f>"80000"</f>
        <v>80000</v>
      </c>
      <c r="D10" s="4">
        <v>800021214</v>
      </c>
    </row>
    <row r="11" spans="1:4" x14ac:dyDescent="0.3">
      <c r="A11" t="str">
        <f>"AMIENS"</f>
        <v>AMIENS</v>
      </c>
      <c r="B11" t="str">
        <f>"MSP BALZAC"</f>
        <v>MSP BALZAC</v>
      </c>
      <c r="C11" s="4" t="str">
        <f>"80000"</f>
        <v>80000</v>
      </c>
      <c r="D11" s="4">
        <v>800022253</v>
      </c>
    </row>
    <row r="12" spans="1:4" x14ac:dyDescent="0.3">
      <c r="A12" t="str">
        <f>"ANICHE"</f>
        <v>ANICHE</v>
      </c>
      <c r="B12" t="str">
        <f>"MSP  D'ANICHE"</f>
        <v>MSP  D'ANICHE</v>
      </c>
      <c r="C12" s="4" t="str">
        <f>"59580"</f>
        <v>59580</v>
      </c>
      <c r="D12" s="4">
        <v>590052403</v>
      </c>
    </row>
    <row r="13" spans="1:4" x14ac:dyDescent="0.3">
      <c r="A13" t="str">
        <f>"ANIZY LE GRAND"</f>
        <v>ANIZY LE GRAND</v>
      </c>
      <c r="B13" t="str">
        <f>"MSP ANIZY PINON"</f>
        <v>MSP ANIZY PINON</v>
      </c>
      <c r="C13" s="4" t="str">
        <f>"02320"</f>
        <v>02320</v>
      </c>
      <c r="D13" s="4">
        <v>20019105</v>
      </c>
    </row>
    <row r="14" spans="1:4" x14ac:dyDescent="0.3">
      <c r="A14" t="str">
        <f>"ANOR"</f>
        <v>ANOR</v>
      </c>
      <c r="B14" t="str">
        <f>"MSP D'ANOR"</f>
        <v>MSP D'ANOR</v>
      </c>
      <c r="C14" s="4" t="str">
        <f>"59186"</f>
        <v>59186</v>
      </c>
      <c r="D14" s="4">
        <v>590059275</v>
      </c>
    </row>
    <row r="15" spans="1:4" x14ac:dyDescent="0.3">
      <c r="A15" t="str">
        <f>"ANVIN"</f>
        <v>ANVIN</v>
      </c>
      <c r="B15" t="str">
        <f>"MSP DES VERTES COLLINES"</f>
        <v>MSP DES VERTES COLLINES</v>
      </c>
      <c r="C15" s="4" t="str">
        <f>"62134"</f>
        <v>62134</v>
      </c>
      <c r="D15" s="4">
        <v>620029272</v>
      </c>
    </row>
    <row r="16" spans="1:4" x14ac:dyDescent="0.3">
      <c r="A16" t="str">
        <f>"ARLEUX"</f>
        <v>ARLEUX</v>
      </c>
      <c r="B16" t="str">
        <f>"MSP ARLEUX"</f>
        <v>MSP ARLEUX</v>
      </c>
      <c r="C16" s="4" t="str">
        <f>"59151"</f>
        <v>59151</v>
      </c>
      <c r="D16" s="4">
        <v>590065140</v>
      </c>
    </row>
    <row r="17" spans="1:4" x14ac:dyDescent="0.3">
      <c r="A17" t="str">
        <f>"AUBERS"</f>
        <v>AUBERS</v>
      </c>
      <c r="B17" t="str">
        <f>"MSP D'AUBERS"</f>
        <v>MSP D'AUBERS</v>
      </c>
      <c r="C17" s="4" t="str">
        <f>"59249"</f>
        <v>59249</v>
      </c>
      <c r="D17" s="4">
        <v>590068508</v>
      </c>
    </row>
    <row r="18" spans="1:4" x14ac:dyDescent="0.3">
      <c r="A18" t="str">
        <f>"AUBIGNY EN ARTOIS"</f>
        <v>AUBIGNY EN ARTOIS</v>
      </c>
      <c r="B18" t="str">
        <f>"MSP AUBINOISE"</f>
        <v>MSP AUBINOISE</v>
      </c>
      <c r="C18" s="4" t="str">
        <f>"62690"</f>
        <v>62690</v>
      </c>
      <c r="D18" s="4">
        <v>620034959</v>
      </c>
    </row>
    <row r="19" spans="1:4" x14ac:dyDescent="0.3">
      <c r="A19" t="str">
        <f>"AUCHEL"</f>
        <v>AUCHEL</v>
      </c>
      <c r="B19" t="str">
        <f>"MSP DU TERRIL"</f>
        <v>MSP DU TERRIL</v>
      </c>
      <c r="C19" s="4" t="str">
        <f>"62260"</f>
        <v>62260</v>
      </c>
      <c r="D19" s="4">
        <v>620034215</v>
      </c>
    </row>
    <row r="20" spans="1:4" x14ac:dyDescent="0.3">
      <c r="A20" t="str">
        <f>"AUCHEL"</f>
        <v>AUCHEL</v>
      </c>
      <c r="B20" t="str">
        <f>"MSP AUCHEL  DYNAMIQUE"</f>
        <v>MSP AUCHEL  DYNAMIQUE</v>
      </c>
      <c r="C20" s="4" t="str">
        <f>"62260"</f>
        <v>62260</v>
      </c>
      <c r="D20" s="4">
        <v>620034892</v>
      </c>
    </row>
    <row r="21" spans="1:4" x14ac:dyDescent="0.3">
      <c r="A21" t="str">
        <f>"AULNOYE AYMERIES"</f>
        <v>AULNOYE AYMERIES</v>
      </c>
      <c r="B21" t="str">
        <f>"MSP AULNOYE-AYMERIES"</f>
        <v>MSP AULNOYE-AYMERIES</v>
      </c>
      <c r="C21" s="4" t="str">
        <f>"59620"</f>
        <v>59620</v>
      </c>
      <c r="D21" s="4">
        <v>590058665</v>
      </c>
    </row>
    <row r="22" spans="1:4" x14ac:dyDescent="0.3">
      <c r="A22" t="str">
        <f>"AUNEUIL"</f>
        <v>AUNEUIL</v>
      </c>
      <c r="B22" t="str">
        <f>"MSP LES ARGILES AUNEUIL"</f>
        <v>MSP LES ARGILES AUNEUIL</v>
      </c>
      <c r="C22" s="4" t="str">
        <f>"60390"</f>
        <v>60390</v>
      </c>
      <c r="D22" s="4">
        <v>600013742</v>
      </c>
    </row>
    <row r="23" spans="1:4" x14ac:dyDescent="0.3">
      <c r="A23" t="str">
        <f>"AUXI LE CHATEAU"</f>
        <v>AUXI LE CHATEAU</v>
      </c>
      <c r="B23" t="str">
        <f>"MSP D'AUXI LE CHÂTEAU"</f>
        <v>MSP D'AUXI LE CHÂTEAU</v>
      </c>
      <c r="C23" s="4" t="str">
        <f>"62390"</f>
        <v>62390</v>
      </c>
      <c r="D23" s="4">
        <v>620029256</v>
      </c>
    </row>
    <row r="24" spans="1:4" x14ac:dyDescent="0.3">
      <c r="A24" t="str">
        <f>"AVION"</f>
        <v>AVION</v>
      </c>
      <c r="B24" t="str">
        <f>"MSP DU MOULIN"</f>
        <v>MSP DU MOULIN</v>
      </c>
      <c r="C24" s="4" t="str">
        <f>"62210"</f>
        <v>62210</v>
      </c>
      <c r="D24" s="4">
        <v>620032557</v>
      </c>
    </row>
    <row r="25" spans="1:4" x14ac:dyDescent="0.3">
      <c r="A25" t="str">
        <f>"BAPAUME"</f>
        <v>BAPAUME</v>
      </c>
      <c r="B25" t="str">
        <f>"MSP DE BAPAUME"</f>
        <v>MSP DE BAPAUME</v>
      </c>
      <c r="C25" s="4" t="str">
        <f>"62450"</f>
        <v>62450</v>
      </c>
      <c r="D25" s="4">
        <v>620033415</v>
      </c>
    </row>
    <row r="26" spans="1:4" x14ac:dyDescent="0.3">
      <c r="A26" t="str">
        <f>"BAVAY"</f>
        <v>BAVAY</v>
      </c>
      <c r="B26" t="str">
        <f>"MSP DE BAVAY"</f>
        <v>MSP DE BAVAY</v>
      </c>
      <c r="C26" s="4" t="str">
        <f>"59570"</f>
        <v>59570</v>
      </c>
      <c r="D26" s="4">
        <v>590067930</v>
      </c>
    </row>
    <row r="27" spans="1:4" x14ac:dyDescent="0.3">
      <c r="A27" t="str">
        <f>"BAYENGHEM LES EPERLECQUES"</f>
        <v>BAYENGHEM LES EPERLECQUES</v>
      </c>
      <c r="B27" t="str">
        <f>"MSP BAYENGHEM LEZ EPERLEQUES"</f>
        <v>MSP BAYENGHEM LEZ EPERLEQUES</v>
      </c>
      <c r="C27" s="4" t="str">
        <f>"62910"</f>
        <v>62910</v>
      </c>
      <c r="D27" s="4">
        <v>620032573</v>
      </c>
    </row>
    <row r="28" spans="1:4" x14ac:dyDescent="0.3">
      <c r="A28" t="str">
        <f>"BEAUREVOIR"</f>
        <v>BEAUREVOIR</v>
      </c>
      <c r="B28" t="str">
        <f>"MSP DE BEAUREVOIR"</f>
        <v>MSP DE BEAUREVOIR</v>
      </c>
      <c r="C28" s="4" t="str">
        <f>"02110"</f>
        <v>02110</v>
      </c>
      <c r="D28" s="4">
        <v>20018487</v>
      </c>
    </row>
    <row r="29" spans="1:4" x14ac:dyDescent="0.3">
      <c r="A29" t="str">
        <f>"BEAUVAL"</f>
        <v>BEAUVAL</v>
      </c>
      <c r="B29" t="str">
        <f>"MAISON DE SANTE DE BEAUVAL"</f>
        <v>MAISON DE SANTE DE BEAUVAL</v>
      </c>
      <c r="C29" s="4" t="str">
        <f>"80630"</f>
        <v>80630</v>
      </c>
      <c r="D29" s="4">
        <v>800020224</v>
      </c>
    </row>
    <row r="30" spans="1:4" x14ac:dyDescent="0.3">
      <c r="A30" t="str">
        <f>"BERCK"</f>
        <v>BERCK</v>
      </c>
      <c r="B30" t="str">
        <f>"MSP BERCKOISE"</f>
        <v>MSP BERCKOISE</v>
      </c>
      <c r="C30" s="4" t="str">
        <f>"62600"</f>
        <v>62600</v>
      </c>
      <c r="D30" s="4">
        <v>620036293</v>
      </c>
    </row>
    <row r="31" spans="1:4" x14ac:dyDescent="0.3">
      <c r="A31" t="str">
        <f>"BERNAVILLE"</f>
        <v>BERNAVILLE</v>
      </c>
      <c r="B31" t="str">
        <f>"MSP BERNAVILLE"</f>
        <v>MSP BERNAVILLE</v>
      </c>
      <c r="C31" s="4" t="str">
        <f>"80370"</f>
        <v>80370</v>
      </c>
      <c r="D31" s="4">
        <v>800018392</v>
      </c>
    </row>
    <row r="32" spans="1:4" x14ac:dyDescent="0.3">
      <c r="A32" t="str">
        <f>"BERTRY"</f>
        <v>BERTRY</v>
      </c>
      <c r="B32" t="str">
        <f>"MSP DE BERTRY"</f>
        <v>MSP DE BERTRY</v>
      </c>
      <c r="C32" s="4" t="str">
        <f>"59980"</f>
        <v>59980</v>
      </c>
      <c r="D32" s="4">
        <v>590058400</v>
      </c>
    </row>
    <row r="33" spans="1:4" x14ac:dyDescent="0.3">
      <c r="A33" t="str">
        <f>"BETHUNE"</f>
        <v>BETHUNE</v>
      </c>
      <c r="B33" t="str">
        <f>"MSP PASTEUR"</f>
        <v>MSP PASTEUR</v>
      </c>
      <c r="C33" s="4" t="str">
        <f>"62400"</f>
        <v>62400</v>
      </c>
      <c r="D33" s="4">
        <v>620033514</v>
      </c>
    </row>
    <row r="34" spans="1:4" x14ac:dyDescent="0.3">
      <c r="A34" t="str">
        <f>"BLENDECQUES"</f>
        <v>BLENDECQUES</v>
      </c>
      <c r="B34" t="str">
        <f>"MSP DE L'AA"</f>
        <v>MSP DE L'AA</v>
      </c>
      <c r="C34" s="4" t="str">
        <f>"62575"</f>
        <v>62575</v>
      </c>
      <c r="D34" s="4">
        <v>620034488</v>
      </c>
    </row>
    <row r="35" spans="1:4" x14ac:dyDescent="0.3">
      <c r="A35" t="str">
        <f>"BOHAIN EN VERMANDOIS"</f>
        <v>BOHAIN EN VERMANDOIS</v>
      </c>
      <c r="B35" t="str">
        <f>"MSP BOHAIN-EN-VERMANDOIS"</f>
        <v>MSP BOHAIN-EN-VERMANDOIS</v>
      </c>
      <c r="C35" s="4" t="str">
        <f>"02110"</f>
        <v>02110</v>
      </c>
      <c r="D35" s="4">
        <v>20016598</v>
      </c>
    </row>
    <row r="36" spans="1:4" x14ac:dyDescent="0.3">
      <c r="A36" t="str">
        <f>"BOIS GRENIER"</f>
        <v>BOIS GRENIER</v>
      </c>
      <c r="B36" t="str">
        <f>"MSP DE BOIS-GRENIER"</f>
        <v>MSP DE BOIS-GRENIER</v>
      </c>
      <c r="C36" s="4" t="str">
        <f>"59280"</f>
        <v>59280</v>
      </c>
      <c r="D36" s="4">
        <v>590062204</v>
      </c>
    </row>
    <row r="37" spans="1:4" x14ac:dyDescent="0.3">
      <c r="A37" t="str">
        <f>"BOULOGNE SUR MER"</f>
        <v>BOULOGNE SUR MER</v>
      </c>
      <c r="B37" t="str">
        <f>"MSP DAMREMONT"</f>
        <v>MSP DAMREMONT</v>
      </c>
      <c r="C37" s="4" t="str">
        <f>"62200"</f>
        <v>62200</v>
      </c>
      <c r="D37" s="4">
        <v>620036772</v>
      </c>
    </row>
    <row r="38" spans="1:4" x14ac:dyDescent="0.3">
      <c r="A38" t="str">
        <f>"BOURLON"</f>
        <v>BOURLON</v>
      </c>
      <c r="B38" t="str">
        <f>"MSP DE BARALLE"</f>
        <v>MSP DE BARALLE</v>
      </c>
      <c r="C38" s="4" t="str">
        <f>"62860"</f>
        <v>62860</v>
      </c>
      <c r="D38" s="4">
        <v>620033563</v>
      </c>
    </row>
    <row r="39" spans="1:4" x14ac:dyDescent="0.3">
      <c r="A39" t="str">
        <f>"BRAY SUR SOMME"</f>
        <v>BRAY SUR SOMME</v>
      </c>
      <c r="B39" t="str">
        <f>"MSP DE BRAY SUR SOMME"</f>
        <v>MSP DE BRAY SUR SOMME</v>
      </c>
      <c r="C39" s="4" t="str">
        <f>"80340"</f>
        <v>80340</v>
      </c>
      <c r="D39" s="4">
        <v>800020182</v>
      </c>
    </row>
    <row r="40" spans="1:4" x14ac:dyDescent="0.3">
      <c r="A40" t="str">
        <f>"BRETEUIL"</f>
        <v>BRETEUIL</v>
      </c>
      <c r="B40" t="str">
        <f>"MSP DE L'ABBAYE DE BRETEUIL"</f>
        <v>MSP DE L'ABBAYE DE BRETEUIL</v>
      </c>
      <c r="C40" s="4" t="str">
        <f>"60120"</f>
        <v>60120</v>
      </c>
      <c r="D40" s="4">
        <v>600014492</v>
      </c>
    </row>
    <row r="41" spans="1:4" x14ac:dyDescent="0.3">
      <c r="A41" t="str">
        <f>"BURBURE"</f>
        <v>BURBURE</v>
      </c>
      <c r="B41" t="str">
        <f>"MSP DE BURBURE"</f>
        <v>MSP DE BURBURE</v>
      </c>
      <c r="C41" s="4" t="str">
        <f>"62151"</f>
        <v>62151</v>
      </c>
      <c r="D41" s="4">
        <v>620036004</v>
      </c>
    </row>
    <row r="42" spans="1:4" x14ac:dyDescent="0.3">
      <c r="A42" t="str">
        <f>"BURY"</f>
        <v>BURY</v>
      </c>
      <c r="B42" t="str">
        <f>"MSP BURY"</f>
        <v>MSP BURY</v>
      </c>
      <c r="C42" s="4" t="str">
        <f>"60250"</f>
        <v>60250</v>
      </c>
      <c r="D42" s="4">
        <v>600013676</v>
      </c>
    </row>
    <row r="43" spans="1:4" x14ac:dyDescent="0.3">
      <c r="A43" t="str">
        <f>"CAMBLAIN CHATELAIN"</f>
        <v>CAMBLAIN CHATELAIN</v>
      </c>
      <c r="B43" t="str">
        <f>"MSP DU CALONNOIS"</f>
        <v>MSP DU CALONNOIS</v>
      </c>
      <c r="C43" s="4" t="str">
        <f>"62470"</f>
        <v>62470</v>
      </c>
      <c r="D43" s="4">
        <v>620034850</v>
      </c>
    </row>
    <row r="44" spans="1:4" x14ac:dyDescent="0.3">
      <c r="A44" t="str">
        <f>"CAMPIGNEULLES LES PETITES"</f>
        <v>CAMPIGNEULLES LES PETITES</v>
      </c>
      <c r="B44" t="str">
        <f>"MSP DE CAMPIGNEULLES LES PETITES"</f>
        <v>MSP DE CAMPIGNEULLES LES PETITES</v>
      </c>
      <c r="C44" s="4" t="str">
        <f>"62170"</f>
        <v>62170</v>
      </c>
      <c r="D44" s="4">
        <v>620032300</v>
      </c>
    </row>
    <row r="45" spans="1:4" x14ac:dyDescent="0.3">
      <c r="A45" t="str">
        <f>"CARNIN"</f>
        <v>CARNIN</v>
      </c>
      <c r="B45" t="str">
        <f>"MSP DE CARNIN"</f>
        <v>MSP DE CARNIN</v>
      </c>
      <c r="C45" s="4" t="str">
        <f>"59112"</f>
        <v>59112</v>
      </c>
      <c r="D45" s="4">
        <v>590062956</v>
      </c>
    </row>
    <row r="46" spans="1:4" x14ac:dyDescent="0.3">
      <c r="A46" t="str">
        <f>"CARVIN"</f>
        <v>CARVIN</v>
      </c>
      <c r="B46" t="str">
        <f>"MSP MOT À MAUX"</f>
        <v>MSP MOT À MAUX</v>
      </c>
      <c r="C46" s="4" t="str">
        <f>"62220"</f>
        <v>62220</v>
      </c>
      <c r="D46" s="4">
        <v>620034520</v>
      </c>
    </row>
    <row r="47" spans="1:4" x14ac:dyDescent="0.3">
      <c r="A47" t="str">
        <f>"CASSEL"</f>
        <v>CASSEL</v>
      </c>
      <c r="B47" t="str">
        <f>"MSP DE CASSEL"</f>
        <v>MSP DE CASSEL</v>
      </c>
      <c r="C47" s="4" t="str">
        <f>"59670"</f>
        <v>59670</v>
      </c>
      <c r="D47" s="4">
        <v>590062220</v>
      </c>
    </row>
    <row r="48" spans="1:4" x14ac:dyDescent="0.3">
      <c r="A48" t="str">
        <f>"CHAMBLY"</f>
        <v>CHAMBLY</v>
      </c>
      <c r="B48" t="str">
        <f>"MSP CHAMBLY"</f>
        <v>MSP CHAMBLY</v>
      </c>
      <c r="C48" s="4" t="str">
        <f>"60230"</f>
        <v>60230</v>
      </c>
      <c r="D48" s="4">
        <v>600014740</v>
      </c>
    </row>
    <row r="49" spans="1:4" x14ac:dyDescent="0.3">
      <c r="A49" t="str">
        <f>"CHARLY SUR MARNE"</f>
        <v>CHARLY SUR MARNE</v>
      </c>
      <c r="B49" t="str">
        <f>"MSP DE CHARLY SUR MARNE"</f>
        <v>MSP DE CHARLY SUR MARNE</v>
      </c>
      <c r="C49" s="4" t="str">
        <f>"02310"</f>
        <v>02310</v>
      </c>
      <c r="D49" s="4">
        <v>20016853</v>
      </c>
    </row>
    <row r="50" spans="1:4" x14ac:dyDescent="0.3">
      <c r="A50" t="str">
        <f>"CHATEAU THIERRY"</f>
        <v>CHATEAU THIERRY</v>
      </c>
      <c r="B50" t="str">
        <f>"MSP DE CHÂTEAU THIERRY"</f>
        <v>MSP DE CHÂTEAU THIERRY</v>
      </c>
      <c r="C50" s="4" t="str">
        <f>"02400"</f>
        <v>02400</v>
      </c>
      <c r="D50" s="4">
        <v>20017315</v>
      </c>
    </row>
    <row r="51" spans="1:4" x14ac:dyDescent="0.3">
      <c r="A51" t="str">
        <f>"CHAULNES"</f>
        <v>CHAULNES</v>
      </c>
      <c r="B51" t="str">
        <f>"MSP DE CHAULNES"</f>
        <v>MSP DE CHAULNES</v>
      </c>
      <c r="C51" s="4" t="str">
        <f>"80320"</f>
        <v>80320</v>
      </c>
      <c r="D51" s="4">
        <v>800020075</v>
      </c>
    </row>
    <row r="52" spans="1:4" x14ac:dyDescent="0.3">
      <c r="A52" t="str">
        <f>"COMBLES"</f>
        <v>COMBLES</v>
      </c>
      <c r="B52" t="str">
        <f>"MSP COMBLES"</f>
        <v>MSP COMBLES</v>
      </c>
      <c r="C52" s="4" t="str">
        <f>"80360"</f>
        <v>80360</v>
      </c>
      <c r="D52" s="4">
        <v>800019416</v>
      </c>
    </row>
    <row r="53" spans="1:4" x14ac:dyDescent="0.3">
      <c r="A53" t="str">
        <f>"COMPIEGNE"</f>
        <v>COMPIEGNE</v>
      </c>
      <c r="B53" t="str">
        <f>"MSP DES SABLONS"</f>
        <v>MSP DES SABLONS</v>
      </c>
      <c r="C53" s="4" t="str">
        <f>"60200"</f>
        <v>60200</v>
      </c>
      <c r="D53" s="4">
        <v>600016786</v>
      </c>
    </row>
    <row r="54" spans="1:4" x14ac:dyDescent="0.3">
      <c r="A54" t="str">
        <f>"CONTY"</f>
        <v>CONTY</v>
      </c>
      <c r="B54" t="str">
        <f>"MSP DE CONTY"</f>
        <v>MSP DE CONTY</v>
      </c>
      <c r="C54" s="4" t="str">
        <f>"80160"</f>
        <v>80160</v>
      </c>
      <c r="D54" s="4">
        <v>800020844</v>
      </c>
    </row>
    <row r="55" spans="1:4" x14ac:dyDescent="0.3">
      <c r="A55" t="str">
        <f>"CORBENY"</f>
        <v>CORBENY</v>
      </c>
      <c r="B55" t="str">
        <f>"MSP DE CORBENY"</f>
        <v>MSP DE CORBENY</v>
      </c>
      <c r="C55" s="4" t="str">
        <f>"02820"</f>
        <v>02820</v>
      </c>
      <c r="D55" s="4">
        <v>20019089</v>
      </c>
    </row>
    <row r="56" spans="1:4" x14ac:dyDescent="0.3">
      <c r="A56" t="str">
        <f>"CORBIE"</f>
        <v>CORBIE</v>
      </c>
      <c r="B56" t="str">
        <f>"MSP DE CORBIE"</f>
        <v>MSP DE CORBIE</v>
      </c>
      <c r="C56" s="4" t="str">
        <f>"80800"</f>
        <v>80800</v>
      </c>
      <c r="D56" s="4">
        <v>800020448</v>
      </c>
    </row>
    <row r="57" spans="1:4" x14ac:dyDescent="0.3">
      <c r="A57" t="str">
        <f>"COURRIERES"</f>
        <v>COURRIERES</v>
      </c>
      <c r="B57" t="str">
        <f>"MSP DE COURRIÈRES"</f>
        <v>MSP DE COURRIÈRES</v>
      </c>
      <c r="C57" s="4" t="str">
        <f>"62710"</f>
        <v>62710</v>
      </c>
      <c r="D57" s="4">
        <v>620036699</v>
      </c>
    </row>
    <row r="58" spans="1:4" x14ac:dyDescent="0.3">
      <c r="A58" t="str">
        <f>"CRECY EN PONTHIEU"</f>
        <v>CRECY EN PONTHIEU</v>
      </c>
      <c r="B58" t="str">
        <f>"MSP SISA CRÉCY-EN-PONTHIEU"</f>
        <v>MSP SISA CRÉCY-EN-PONTHIEU</v>
      </c>
      <c r="C58" s="4" t="str">
        <f>"80150"</f>
        <v>80150</v>
      </c>
      <c r="D58" s="4">
        <v>800019028</v>
      </c>
    </row>
    <row r="59" spans="1:4" x14ac:dyDescent="0.3">
      <c r="A59" t="str">
        <f>"CRECY SUR SERRE"</f>
        <v>CRECY SUR SERRE</v>
      </c>
      <c r="B59" t="str">
        <f>"MSP DE CRÉCY SUR SERRE"</f>
        <v>MSP DE CRÉCY SUR SERRE</v>
      </c>
      <c r="C59" s="4" t="str">
        <f>"02270"</f>
        <v>02270</v>
      </c>
      <c r="D59" s="4">
        <v>20016812</v>
      </c>
    </row>
    <row r="60" spans="1:4" x14ac:dyDescent="0.3">
      <c r="A60" t="str">
        <f>"CREIL"</f>
        <v>CREIL</v>
      </c>
      <c r="B60" t="str">
        <f>"MSP DE CREIL"</f>
        <v>MSP DE CREIL</v>
      </c>
      <c r="C60" s="4" t="str">
        <f>"60100"</f>
        <v>60100</v>
      </c>
      <c r="D60" s="4">
        <v>600014278</v>
      </c>
    </row>
    <row r="61" spans="1:4" x14ac:dyDescent="0.3">
      <c r="A61" t="str">
        <f>"CREVECOEUR LE GRAND"</f>
        <v>CREVECOEUR LE GRAND</v>
      </c>
      <c r="B61" t="str">
        <f>"MSP CREPICORDIENNE"</f>
        <v>MSP CREPICORDIENNE</v>
      </c>
      <c r="C61" s="4" t="str">
        <f>"60360"</f>
        <v>60360</v>
      </c>
      <c r="D61" s="4">
        <v>600014708</v>
      </c>
    </row>
    <row r="62" spans="1:4" x14ac:dyDescent="0.3">
      <c r="A62" t="str">
        <f>"CREVECOEUR SUR L ESCAUT"</f>
        <v>CREVECOEUR SUR L ESCAUT</v>
      </c>
      <c r="B62" t="str">
        <f>"MSP DU BORNIAVA"</f>
        <v>MSP DU BORNIAVA</v>
      </c>
      <c r="C62" s="4" t="str">
        <f>"59258"</f>
        <v>59258</v>
      </c>
      <c r="D62" s="4">
        <v>590069787</v>
      </c>
    </row>
    <row r="63" spans="1:4" x14ac:dyDescent="0.3">
      <c r="A63" t="str">
        <f>"CROISILLES"</f>
        <v>CROISILLES</v>
      </c>
      <c r="B63" t="str">
        <f>"MSP DE CROISILLES"</f>
        <v>MSP DE CROISILLES</v>
      </c>
      <c r="C63" s="4" t="str">
        <f>"62128"</f>
        <v>62128</v>
      </c>
      <c r="D63" s="4">
        <v>620030031</v>
      </c>
    </row>
    <row r="64" spans="1:4" x14ac:dyDescent="0.3">
      <c r="A64" t="str">
        <f>"CROIX"</f>
        <v>CROIX</v>
      </c>
      <c r="B64" t="str">
        <f>"MSP DE CROIX"</f>
        <v>MSP DE CROIX</v>
      </c>
      <c r="C64" s="4" t="str">
        <f>"59170"</f>
        <v>59170</v>
      </c>
      <c r="D64" s="4">
        <v>590063137</v>
      </c>
    </row>
    <row r="65" spans="1:4" x14ac:dyDescent="0.3">
      <c r="A65" t="str">
        <f>"CUCQ"</f>
        <v>CUCQ</v>
      </c>
      <c r="B65" t="str">
        <f>"MSP LES ALIZÉS"</f>
        <v>MSP LES ALIZÉS</v>
      </c>
      <c r="C65" s="4" t="str">
        <f>"62780"</f>
        <v>62780</v>
      </c>
      <c r="D65" s="4">
        <v>620034298</v>
      </c>
    </row>
    <row r="66" spans="1:4" x14ac:dyDescent="0.3">
      <c r="A66" t="str">
        <f>"DAOURS"</f>
        <v>DAOURS</v>
      </c>
      <c r="B66" t="str">
        <f>"MSP DE DAOURS"</f>
        <v>MSP DE DAOURS</v>
      </c>
      <c r="C66" s="4" t="str">
        <f>"80800"</f>
        <v>80800</v>
      </c>
      <c r="D66" s="4">
        <v>800021024</v>
      </c>
    </row>
    <row r="67" spans="1:4" x14ac:dyDescent="0.3">
      <c r="A67" t="str">
        <f>"DECHY"</f>
        <v>DECHY</v>
      </c>
      <c r="B67" t="str">
        <f>"MSP DE DECHY"</f>
        <v>MSP DE DECHY</v>
      </c>
      <c r="C67" s="4" t="str">
        <f>"59187"</f>
        <v>59187</v>
      </c>
      <c r="D67" s="4">
        <v>590062188</v>
      </c>
    </row>
    <row r="68" spans="1:4" x14ac:dyDescent="0.3">
      <c r="A68" t="str">
        <f>"DENAIN"</f>
        <v>DENAIN</v>
      </c>
      <c r="B68" t="str">
        <f>"MSP DE DENAIN"</f>
        <v>MSP DE DENAIN</v>
      </c>
      <c r="C68" s="4" t="str">
        <f>"59220"</f>
        <v>59220</v>
      </c>
      <c r="D68" s="4">
        <v>590052502</v>
      </c>
    </row>
    <row r="69" spans="1:4" x14ac:dyDescent="0.3">
      <c r="A69" t="str">
        <f>"DESVRES"</f>
        <v>DESVRES</v>
      </c>
      <c r="B69" t="str">
        <f>"MSP DESVROISE"</f>
        <v>MSP DESVROISE</v>
      </c>
      <c r="C69" s="4" t="str">
        <f>"62240"</f>
        <v>62240</v>
      </c>
      <c r="D69" s="4">
        <v>620036855</v>
      </c>
    </row>
    <row r="70" spans="1:4" x14ac:dyDescent="0.3">
      <c r="A70" t="str">
        <f>"DOUAI"</f>
        <v>DOUAI</v>
      </c>
      <c r="B70" t="str">
        <f>"MSP DE DOUAI"</f>
        <v>MSP DE DOUAI</v>
      </c>
      <c r="C70" s="4" t="str">
        <f>"59500"</f>
        <v>59500</v>
      </c>
      <c r="D70" s="4">
        <v>590058442</v>
      </c>
    </row>
    <row r="71" spans="1:4" x14ac:dyDescent="0.3">
      <c r="A71" t="str">
        <f>"DOUAI"</f>
        <v>DOUAI</v>
      </c>
      <c r="B71" t="str">
        <f>"MSP DE DOUAI"</f>
        <v>MSP DE DOUAI</v>
      </c>
      <c r="C71" s="4" t="str">
        <f>"59500"</f>
        <v>59500</v>
      </c>
      <c r="D71" s="4">
        <v>590060562</v>
      </c>
    </row>
    <row r="72" spans="1:4" x14ac:dyDescent="0.3">
      <c r="A72" t="str">
        <f>"DOULLENS"</f>
        <v>DOULLENS</v>
      </c>
      <c r="B72" t="str">
        <f>"MSP DE DOULLENS"</f>
        <v>MSP DE DOULLENS</v>
      </c>
      <c r="C72" s="4" t="str">
        <f>"80600"</f>
        <v>80600</v>
      </c>
      <c r="D72" s="4">
        <v>800020471</v>
      </c>
    </row>
    <row r="73" spans="1:4" x14ac:dyDescent="0.3">
      <c r="A73" t="str">
        <f>"DUNKERQUE"</f>
        <v>DUNKERQUE</v>
      </c>
      <c r="B73" t="str">
        <f>"POLE DE SANTE KRUYSBELLAERT"</f>
        <v>POLE DE SANTE KRUYSBELLAERT</v>
      </c>
      <c r="C73" s="4" t="str">
        <f>"59640"</f>
        <v>59640</v>
      </c>
      <c r="D73" s="4">
        <v>590059655</v>
      </c>
    </row>
    <row r="74" spans="1:4" x14ac:dyDescent="0.3">
      <c r="A74" t="str">
        <f>"DUNKERQUE"</f>
        <v>DUNKERQUE</v>
      </c>
      <c r="B74" t="str">
        <f>"MSP DE SAINT-POL-SUR-MER"</f>
        <v>MSP DE SAINT-POL-SUR-MER</v>
      </c>
      <c r="C74" s="4" t="str">
        <f>"59430"</f>
        <v>59430</v>
      </c>
      <c r="D74" s="4">
        <v>590060786</v>
      </c>
    </row>
    <row r="75" spans="1:4" x14ac:dyDescent="0.3">
      <c r="A75" t="str">
        <f>"DURY"</f>
        <v>DURY</v>
      </c>
      <c r="B75" t="str">
        <f>"MSP DE DURY"</f>
        <v>MSP DE DURY</v>
      </c>
      <c r="C75" s="4" t="str">
        <f>"80480"</f>
        <v>80480</v>
      </c>
      <c r="D75" s="4">
        <v>800020620</v>
      </c>
    </row>
    <row r="76" spans="1:4" x14ac:dyDescent="0.3">
      <c r="A76" t="str">
        <f>"ENNEVELIN"</f>
        <v>ENNEVELIN</v>
      </c>
      <c r="B76" t="str">
        <f>"MSP MME ENNEVELIN SANTE"</f>
        <v>MSP MME ENNEVELIN SANTE</v>
      </c>
      <c r="C76" s="4" t="str">
        <f>"59710"</f>
        <v>59710</v>
      </c>
      <c r="D76" s="4">
        <v>590065603</v>
      </c>
    </row>
    <row r="77" spans="1:4" x14ac:dyDescent="0.3">
      <c r="A77" t="str">
        <f>"EPEHY"</f>
        <v>EPEHY</v>
      </c>
      <c r="B77" t="str">
        <f>"MSP ÉPEHY"</f>
        <v>MSP ÉPEHY</v>
      </c>
      <c r="C77" s="4" t="str">
        <f>"80740"</f>
        <v>80740</v>
      </c>
      <c r="D77" s="4">
        <v>800019226</v>
      </c>
    </row>
    <row r="78" spans="1:4" x14ac:dyDescent="0.3">
      <c r="A78" t="str">
        <f>"EPERLECQUES"</f>
        <v>EPERLECQUES</v>
      </c>
      <c r="B78" t="str">
        <f>"MSP EPERLECQUES"</f>
        <v>MSP EPERLECQUES</v>
      </c>
      <c r="C78" s="4" t="str">
        <f>"62910"</f>
        <v>62910</v>
      </c>
      <c r="D78" s="4">
        <v>620032052</v>
      </c>
    </row>
    <row r="79" spans="1:4" x14ac:dyDescent="0.3">
      <c r="A79" t="str">
        <f>"ERQUINGHEM LYS"</f>
        <v>ERQUINGHEM LYS</v>
      </c>
      <c r="B79" t="str">
        <f>"MSP ERQUINGHEM-LYS"</f>
        <v>MSP ERQUINGHEM-LYS</v>
      </c>
      <c r="C79" s="4" t="str">
        <f>"59193"</f>
        <v>59193</v>
      </c>
      <c r="D79" s="4">
        <v>590062915</v>
      </c>
    </row>
    <row r="80" spans="1:4" x14ac:dyDescent="0.3">
      <c r="A80" t="str">
        <f>"ESCAUDAIN"</f>
        <v>ESCAUDAIN</v>
      </c>
      <c r="B80" t="str">
        <f>"MSP ESCAUDAIN"</f>
        <v>MSP ESCAUDAIN</v>
      </c>
      <c r="C80" s="4" t="str">
        <f>"59124"</f>
        <v>59124</v>
      </c>
      <c r="D80" s="4">
        <v>590065074</v>
      </c>
    </row>
    <row r="81" spans="1:4" x14ac:dyDescent="0.3">
      <c r="A81" t="str">
        <f>"ESTAIRES"</f>
        <v>ESTAIRES</v>
      </c>
      <c r="B81" t="str">
        <f>"MSP ESTAIRES"</f>
        <v>MSP ESTAIRES</v>
      </c>
      <c r="C81" s="4" t="str">
        <f>"59940"</f>
        <v>59940</v>
      </c>
      <c r="D81" s="4">
        <v>590065645</v>
      </c>
    </row>
    <row r="82" spans="1:4" x14ac:dyDescent="0.3">
      <c r="A82" t="str">
        <f>"ETAPLES"</f>
        <v>ETAPLES</v>
      </c>
      <c r="B82" t="str">
        <f>"MSP ETAPLES"</f>
        <v>MSP ETAPLES</v>
      </c>
      <c r="C82" s="4" t="str">
        <f>"62630"</f>
        <v>62630</v>
      </c>
      <c r="D82" s="4">
        <v>620033688</v>
      </c>
    </row>
    <row r="83" spans="1:4" x14ac:dyDescent="0.3">
      <c r="A83" t="str">
        <f>"ETAPLES"</f>
        <v>ETAPLES</v>
      </c>
      <c r="B83" t="str">
        <f>"MSP LE PAX"</f>
        <v>MSP LE PAX</v>
      </c>
      <c r="C83" s="4" t="str">
        <f>"62630"</f>
        <v>62630</v>
      </c>
      <c r="D83" s="4">
        <v>620035469</v>
      </c>
    </row>
    <row r="84" spans="1:4" x14ac:dyDescent="0.3">
      <c r="A84" t="str">
        <f>"FAUQUEMBERGUES"</f>
        <v>FAUQUEMBERGUES</v>
      </c>
      <c r="B84" t="str">
        <f>"MSP DE FAUQUEMBERGUES"</f>
        <v>MSP DE FAUQUEMBERGUES</v>
      </c>
      <c r="C84" s="4" t="str">
        <f>"62560"</f>
        <v>62560</v>
      </c>
      <c r="D84" s="4">
        <v>620032748</v>
      </c>
    </row>
    <row r="85" spans="1:4" x14ac:dyDescent="0.3">
      <c r="A85" t="str">
        <f>"FERE EN TARDENOIS"</f>
        <v>FERE EN TARDENOIS</v>
      </c>
      <c r="B85" t="str">
        <f>"MSP DE  FÈRE EN TARDENOIS"</f>
        <v>MSP DE  FÈRE EN TARDENOIS</v>
      </c>
      <c r="C85" s="4" t="str">
        <f>"02130"</f>
        <v>02130</v>
      </c>
      <c r="D85" s="4">
        <v>20017208</v>
      </c>
    </row>
    <row r="86" spans="1:4" x14ac:dyDescent="0.3">
      <c r="A86" t="str">
        <f>"FLESSELLES"</f>
        <v>FLESSELLES</v>
      </c>
      <c r="B86" t="str">
        <f>"MSP FLESSELLES"</f>
        <v>MSP FLESSELLES</v>
      </c>
      <c r="C86" s="4" t="str">
        <f>"80260"</f>
        <v>80260</v>
      </c>
      <c r="D86" s="4">
        <v>800019101</v>
      </c>
    </row>
    <row r="87" spans="1:4" x14ac:dyDescent="0.3">
      <c r="A87" t="str">
        <f>"FLEURBAIX"</f>
        <v>FLEURBAIX</v>
      </c>
      <c r="B87" t="str">
        <f>"MSP DE FLEURBAIX"</f>
        <v>MSP DE FLEURBAIX</v>
      </c>
      <c r="C87" s="4" t="str">
        <f>"62840"</f>
        <v>62840</v>
      </c>
      <c r="D87" s="4">
        <v>620030981</v>
      </c>
    </row>
    <row r="88" spans="1:4" x14ac:dyDescent="0.3">
      <c r="A88" t="str">
        <f>"FORMERIE"</f>
        <v>FORMERIE</v>
      </c>
      <c r="B88" t="str">
        <f>"MSP FORMERIE"</f>
        <v>MSP FORMERIE</v>
      </c>
      <c r="C88" s="4" t="str">
        <f>"60220"</f>
        <v>60220</v>
      </c>
      <c r="D88" s="4">
        <v>600013692</v>
      </c>
    </row>
    <row r="89" spans="1:4" x14ac:dyDescent="0.3">
      <c r="A89" t="str">
        <f>"FOURMIES"</f>
        <v>FOURMIES</v>
      </c>
      <c r="B89" t="str">
        <f>"MSP DE FOURMIES"</f>
        <v>MSP DE FOURMIES</v>
      </c>
      <c r="C89" s="4" t="str">
        <f>"59610"</f>
        <v>59610</v>
      </c>
      <c r="D89" s="4">
        <v>590059259</v>
      </c>
    </row>
    <row r="90" spans="1:4" x14ac:dyDescent="0.3">
      <c r="A90" t="str">
        <f>"FRESNES SUR ESCAUT"</f>
        <v>FRESNES SUR ESCAUT</v>
      </c>
      <c r="B90" t="str">
        <f>"MSP DES RIVES DE L'ESCAUT"</f>
        <v>MSP DES RIVES DE L'ESCAUT</v>
      </c>
      <c r="C90" s="4" t="str">
        <f>"59970"</f>
        <v>59970</v>
      </c>
      <c r="D90" s="4">
        <v>590068854</v>
      </c>
    </row>
    <row r="91" spans="1:4" x14ac:dyDescent="0.3">
      <c r="A91" t="str">
        <f>"FRUGES"</f>
        <v>FRUGES</v>
      </c>
      <c r="B91" t="str">
        <f>"MSP DE FRUGES"</f>
        <v>MSP DE FRUGES</v>
      </c>
      <c r="C91" s="4" t="str">
        <f>"62310"</f>
        <v>62310</v>
      </c>
      <c r="D91" s="4">
        <v>620029215</v>
      </c>
    </row>
    <row r="92" spans="1:4" x14ac:dyDescent="0.3">
      <c r="A92" t="str">
        <f>"GAUCHIN VERLOINGT"</f>
        <v>GAUCHIN VERLOINGT</v>
      </c>
      <c r="B92" t="str">
        <f>"MSP DE SAINT-POL SUR TERNOISE"</f>
        <v>MSP DE SAINT-POL SUR TERNOISE</v>
      </c>
      <c r="C92" s="4" t="str">
        <f>"62130"</f>
        <v>62130</v>
      </c>
      <c r="D92" s="4">
        <v>620032326</v>
      </c>
    </row>
    <row r="93" spans="1:4" x14ac:dyDescent="0.3">
      <c r="A93" t="str">
        <f>"GOUZEAUCOURT"</f>
        <v>GOUZEAUCOURT</v>
      </c>
      <c r="B93" t="str">
        <f>"MSP DE GOUZEAUCOURT"</f>
        <v>MSP DE GOUZEAUCOURT</v>
      </c>
      <c r="C93" s="4" t="str">
        <f>"59231"</f>
        <v>59231</v>
      </c>
      <c r="D93" s="4">
        <v>590062741</v>
      </c>
    </row>
    <row r="94" spans="1:4" x14ac:dyDescent="0.3">
      <c r="A94" t="str">
        <f>"GROFFLIERS"</f>
        <v>GROFFLIERS</v>
      </c>
      <c r="B94" t="str">
        <f>"MSP DES 4 CHEMINS"</f>
        <v>MSP DES 4 CHEMINS</v>
      </c>
      <c r="C94" s="4" t="str">
        <f>"62600"</f>
        <v>62600</v>
      </c>
      <c r="D94" s="4">
        <v>620034793</v>
      </c>
    </row>
    <row r="95" spans="1:4" x14ac:dyDescent="0.3">
      <c r="A95" t="str">
        <f>"GRUSON"</f>
        <v>GRUSON</v>
      </c>
      <c r="B95" t="str">
        <f>"MSP DE GRUSON"</f>
        <v>MSP DE GRUSON</v>
      </c>
      <c r="C95" s="4" t="str">
        <f>"59152"</f>
        <v>59152</v>
      </c>
      <c r="D95" s="4">
        <v>590068466</v>
      </c>
    </row>
    <row r="96" spans="1:4" x14ac:dyDescent="0.3">
      <c r="A96" t="str">
        <f>"GUESNAIN"</f>
        <v>GUESNAIN</v>
      </c>
      <c r="B96" t="str">
        <f>"MSP DE GUESNAIN"</f>
        <v>MSP DE GUESNAIN</v>
      </c>
      <c r="C96" s="4" t="str">
        <f>"59287"</f>
        <v>59287</v>
      </c>
      <c r="D96" s="4">
        <v>590067278</v>
      </c>
    </row>
    <row r="97" spans="1:4" x14ac:dyDescent="0.3">
      <c r="A97" t="str">
        <f>"GUISCARD"</f>
        <v>GUISCARD</v>
      </c>
      <c r="B97" t="str">
        <f>"MSP DE MAGNY GUISCARD"</f>
        <v>MSP DE MAGNY GUISCARD</v>
      </c>
      <c r="C97" s="4" t="str">
        <f>"60640"</f>
        <v>60640</v>
      </c>
      <c r="D97" s="4">
        <v>600013536</v>
      </c>
    </row>
    <row r="98" spans="1:4" x14ac:dyDescent="0.3">
      <c r="A98" t="str">
        <f>"GUISE"</f>
        <v>GUISE</v>
      </c>
      <c r="B98" t="str">
        <f>"MSP CHAMPAGNE PICARDIE GUISE"</f>
        <v>MSP CHAMPAGNE PICARDIE GUISE</v>
      </c>
      <c r="C98" s="4" t="str">
        <f>"02120"</f>
        <v>02120</v>
      </c>
      <c r="D98" s="4">
        <v>20016549</v>
      </c>
    </row>
    <row r="99" spans="1:4" x14ac:dyDescent="0.3">
      <c r="A99" t="str">
        <f>"HAM"</f>
        <v>HAM</v>
      </c>
      <c r="B99" t="str">
        <f>"MSP DE HAM"</f>
        <v>MSP DE HAM</v>
      </c>
      <c r="C99" s="4" t="str">
        <f>"80400"</f>
        <v>80400</v>
      </c>
      <c r="D99" s="4">
        <v>800019655</v>
      </c>
    </row>
    <row r="100" spans="1:4" x14ac:dyDescent="0.3">
      <c r="A100" t="str">
        <f>"HANGEST EN SANTERRE"</f>
        <v>HANGEST EN SANTERRE</v>
      </c>
      <c r="B100" t="str">
        <f>"MSP DE HANGEST EN SANTERRE"</f>
        <v>MSP DE HANGEST EN SANTERRE</v>
      </c>
      <c r="C100" s="4" t="str">
        <f>"80134"</f>
        <v>80134</v>
      </c>
      <c r="D100" s="4">
        <v>800019713</v>
      </c>
    </row>
    <row r="101" spans="1:4" x14ac:dyDescent="0.3">
      <c r="A101" t="str">
        <f>"HAUSSY"</f>
        <v>HAUSSY</v>
      </c>
      <c r="B101" t="str">
        <f>"MSP D'HAUSSY"</f>
        <v>MSP D'HAUSSY</v>
      </c>
      <c r="C101" s="4" t="str">
        <f>"59294"</f>
        <v>59294</v>
      </c>
      <c r="D101" s="4">
        <v>590062931</v>
      </c>
    </row>
    <row r="102" spans="1:4" x14ac:dyDescent="0.3">
      <c r="A102" t="str">
        <f>"HAUTMONT"</f>
        <v>HAUTMONT</v>
      </c>
      <c r="B102" t="str">
        <f>"MSP DE HAUTMONT"</f>
        <v>MSP DE HAUTMONT</v>
      </c>
      <c r="C102" s="4" t="str">
        <f>"59330"</f>
        <v>59330</v>
      </c>
      <c r="D102" s="4">
        <v>590059200</v>
      </c>
    </row>
    <row r="103" spans="1:4" x14ac:dyDescent="0.3">
      <c r="A103" t="str">
        <f>"HAUTMONT"</f>
        <v>HAUTMONT</v>
      </c>
      <c r="B103" t="str">
        <f>"MSP HAUTMONT ET ENVIRONS"</f>
        <v>MSP HAUTMONT ET ENVIRONS</v>
      </c>
      <c r="C103" s="4" t="str">
        <f>"59330"</f>
        <v>59330</v>
      </c>
      <c r="D103" s="4">
        <v>590067229</v>
      </c>
    </row>
    <row r="104" spans="1:4" x14ac:dyDescent="0.3">
      <c r="A104" t="str">
        <f>"HEM"</f>
        <v>HEM</v>
      </c>
      <c r="B104" t="str">
        <f>"MSP DE HEM"</f>
        <v>MSP DE HEM</v>
      </c>
      <c r="C104" s="4" t="str">
        <f>"59510"</f>
        <v>59510</v>
      </c>
      <c r="D104" s="4">
        <v>590062477</v>
      </c>
    </row>
    <row r="105" spans="1:4" x14ac:dyDescent="0.3">
      <c r="A105" t="str">
        <f>"HESDIN"</f>
        <v>HESDIN</v>
      </c>
      <c r="B105" t="str">
        <f>"MSP MARIE CURIE D'HESDIN"</f>
        <v>MSP MARIE CURIE D'HESDIN</v>
      </c>
      <c r="C105" s="4" t="str">
        <f>"62140"</f>
        <v>62140</v>
      </c>
      <c r="D105" s="4">
        <v>620032847</v>
      </c>
    </row>
    <row r="106" spans="1:4" x14ac:dyDescent="0.3">
      <c r="A106" t="str">
        <f>"HIRSON"</f>
        <v>HIRSON</v>
      </c>
      <c r="B106" t="str">
        <f>"MSP D'HIRSON"</f>
        <v>MSP D'HIRSON</v>
      </c>
      <c r="C106" s="4" t="str">
        <f>"02500"</f>
        <v>02500</v>
      </c>
      <c r="D106" s="4">
        <v>20017257</v>
      </c>
    </row>
    <row r="107" spans="1:4" x14ac:dyDescent="0.3">
      <c r="A107" t="str">
        <f>"HONDSCHOOTE"</f>
        <v>HONDSCHOOTE</v>
      </c>
      <c r="B107" t="str">
        <f>"MSP DE HONDSCHOOTE"</f>
        <v>MSP DE HONDSCHOOTE</v>
      </c>
      <c r="C107" s="4" t="str">
        <f>"59122"</f>
        <v>59122</v>
      </c>
      <c r="D107" s="4">
        <v>590064085</v>
      </c>
    </row>
    <row r="108" spans="1:4" x14ac:dyDescent="0.3">
      <c r="A108" t="str">
        <f>"JAULGONNE"</f>
        <v>JAULGONNE</v>
      </c>
      <c r="B108" t="str">
        <f>"MSP JAULGONNE"</f>
        <v>MSP JAULGONNE</v>
      </c>
      <c r="C108" s="4" t="str">
        <f>"02850"</f>
        <v>02850</v>
      </c>
      <c r="D108" s="4">
        <v>20016507</v>
      </c>
    </row>
    <row r="109" spans="1:4" x14ac:dyDescent="0.3">
      <c r="A109" t="str">
        <f>"JEUMONT"</f>
        <v>JEUMONT</v>
      </c>
      <c r="B109" t="str">
        <f>"MSP DE JEUMONT"</f>
        <v>MSP DE JEUMONT</v>
      </c>
      <c r="C109" s="4" t="str">
        <f>"59460"</f>
        <v>59460</v>
      </c>
      <c r="D109" s="4">
        <v>590060760</v>
      </c>
    </row>
    <row r="110" spans="1:4" x14ac:dyDescent="0.3">
      <c r="A110" t="str">
        <f>"LA BASSEE"</f>
        <v>LA BASSEE</v>
      </c>
      <c r="B110" t="str">
        <f>"MSP DE LA BASSÉE"</f>
        <v>MSP DE LA BASSÉE</v>
      </c>
      <c r="C110" s="4" t="str">
        <f>"59480"</f>
        <v>59480</v>
      </c>
      <c r="D110" s="4">
        <v>590068482</v>
      </c>
    </row>
    <row r="111" spans="1:4" x14ac:dyDescent="0.3">
      <c r="A111" t="str">
        <f>"LA CAPELLE"</f>
        <v>LA CAPELLE</v>
      </c>
      <c r="B111" t="str">
        <f>"MSP DE LA CAPELLE"</f>
        <v>MSP DE LA CAPELLE</v>
      </c>
      <c r="C111" s="4" t="str">
        <f>"02260"</f>
        <v>02260</v>
      </c>
      <c r="D111" s="4">
        <v>20016796</v>
      </c>
    </row>
    <row r="112" spans="1:4" x14ac:dyDescent="0.3">
      <c r="A112" t="str">
        <f>"LA CHAPELLE EN SERVAL"</f>
        <v>LA CHAPELLE EN SERVAL</v>
      </c>
      <c r="B112" t="str">
        <f>"MSP LA CHAPELLE-EN-SERVAL"</f>
        <v>MSP LA CHAPELLE-EN-SERVAL</v>
      </c>
      <c r="C112" s="4" t="str">
        <f>"60520"</f>
        <v>60520</v>
      </c>
      <c r="D112" s="4">
        <v>600013775</v>
      </c>
    </row>
    <row r="113" spans="1:4" x14ac:dyDescent="0.3">
      <c r="A113" t="str">
        <f>"LA FERE"</f>
        <v>LA FERE</v>
      </c>
      <c r="B113" t="str">
        <f>"MSP DE LA FERE"</f>
        <v>MSP DE LA FERE</v>
      </c>
      <c r="C113" s="4" t="str">
        <f>"02800"</f>
        <v>02800</v>
      </c>
      <c r="D113" s="4">
        <v>20018396</v>
      </c>
    </row>
    <row r="114" spans="1:4" x14ac:dyDescent="0.3">
      <c r="A114" t="str">
        <f>"LA FERTE MILON"</f>
        <v>LA FERTE MILON</v>
      </c>
      <c r="B114" t="str">
        <f>"MSP"</f>
        <v>MSP</v>
      </c>
      <c r="C114" s="4" t="str">
        <f>"02460"</f>
        <v>02460</v>
      </c>
      <c r="D114" s="4">
        <v>20018693</v>
      </c>
    </row>
    <row r="115" spans="1:4" x14ac:dyDescent="0.3">
      <c r="A115" t="str">
        <f>"LA GORGUE"</f>
        <v>LA GORGUE</v>
      </c>
      <c r="B115" t="str">
        <f>"MSP DE LA GORGUE"</f>
        <v>MSP DE LA GORGUE</v>
      </c>
      <c r="C115" s="4" t="str">
        <f>"59253"</f>
        <v>59253</v>
      </c>
      <c r="D115" s="4">
        <v>590054128</v>
      </c>
    </row>
    <row r="116" spans="1:4" x14ac:dyDescent="0.3">
      <c r="A116" t="str">
        <f>"LA NEUVILLE ROY"</f>
        <v>LA NEUVILLE ROY</v>
      </c>
      <c r="B116" t="str">
        <f>"MSP ALMAGUIL LA NEUVILLE-ROY"</f>
        <v>MSP ALMAGUIL LA NEUVILLE-ROY</v>
      </c>
      <c r="C116" s="4" t="str">
        <f>"60190"</f>
        <v>60190</v>
      </c>
      <c r="D116" s="4">
        <v>600013551</v>
      </c>
    </row>
    <row r="117" spans="1:4" x14ac:dyDescent="0.3">
      <c r="A117" t="str">
        <f>"LAGNY LE SEC"</f>
        <v>LAGNY LE SEC</v>
      </c>
      <c r="B117" t="str">
        <f>"MSP DE LAGNY LE SEC"</f>
        <v>MSP DE LAGNY LE SEC</v>
      </c>
      <c r="C117" s="4" t="str">
        <f>"60330"</f>
        <v>60330</v>
      </c>
      <c r="D117" s="4">
        <v>600015994</v>
      </c>
    </row>
    <row r="118" spans="1:4" x14ac:dyDescent="0.3">
      <c r="A118" t="str">
        <f>"LAMORLAYE"</f>
        <v>LAMORLAYE</v>
      </c>
      <c r="B118" t="str">
        <f>"MSP LAMORLAYE SANTÉ"</f>
        <v>MSP LAMORLAYE SANTÉ</v>
      </c>
      <c r="C118" s="4" t="str">
        <f>"60260"</f>
        <v>60260</v>
      </c>
      <c r="D118" s="4">
        <v>600016166</v>
      </c>
    </row>
    <row r="119" spans="1:4" x14ac:dyDescent="0.3">
      <c r="A119" t="str">
        <f>"LANDAS"</f>
        <v>LANDAS</v>
      </c>
      <c r="B119" t="str">
        <f>"MSP DE LANDAS"</f>
        <v>MSP DE LANDAS</v>
      </c>
      <c r="C119" s="4" t="str">
        <f>"59310"</f>
        <v>59310</v>
      </c>
      <c r="D119" s="4">
        <v>590058640</v>
      </c>
    </row>
    <row r="120" spans="1:4" x14ac:dyDescent="0.3">
      <c r="A120" t="str">
        <f>"LAON"</f>
        <v>LAON</v>
      </c>
      <c r="B120" t="str">
        <f>"MSP DE LAON QUARTIER DE MONTREUIL"</f>
        <v>MSP DE LAON QUARTIER DE MONTREUIL</v>
      </c>
      <c r="C120" s="4" t="str">
        <f>"02000"</f>
        <v>02000</v>
      </c>
      <c r="D120" s="4">
        <v>20017273</v>
      </c>
    </row>
    <row r="121" spans="1:4" x14ac:dyDescent="0.3">
      <c r="A121" t="str">
        <f>"LAVENTIE"</f>
        <v>LAVENTIE</v>
      </c>
      <c r="B121" t="str">
        <f>"MSP DE LAVENTIE"</f>
        <v>MSP DE LAVENTIE</v>
      </c>
      <c r="C121" s="4" t="str">
        <f>"62840"</f>
        <v>62840</v>
      </c>
      <c r="D121" s="4">
        <v>620029231</v>
      </c>
    </row>
    <row r="122" spans="1:4" x14ac:dyDescent="0.3">
      <c r="A122" t="str">
        <f>"LE NOUVION EN THIERACHE"</f>
        <v>LE NOUVION EN THIERACHE</v>
      </c>
      <c r="B122" t="str">
        <f>"MSP LE NOUVION-EN-THIÉRACHE"</f>
        <v>MSP LE NOUVION-EN-THIÉRACHE</v>
      </c>
      <c r="C122" s="4" t="str">
        <f>"02170"</f>
        <v>02170</v>
      </c>
      <c r="D122" s="4">
        <v>20016523</v>
      </c>
    </row>
    <row r="123" spans="1:4" x14ac:dyDescent="0.3">
      <c r="A123" t="str">
        <f>"LE PORTEL"</f>
        <v>LE PORTEL</v>
      </c>
      <c r="B123" t="str">
        <f>"MSP SIMONE VEIL"</f>
        <v>MSP SIMONE VEIL</v>
      </c>
      <c r="C123" s="4" t="str">
        <f>"62480"</f>
        <v>62480</v>
      </c>
      <c r="D123" s="4">
        <v>620034504</v>
      </c>
    </row>
    <row r="124" spans="1:4" x14ac:dyDescent="0.3">
      <c r="A124" t="str">
        <f>"LE PORTEL"</f>
        <v>LE PORTEL</v>
      </c>
      <c r="B124" t="str">
        <f>"MSP D'ALPRECH"</f>
        <v>MSP D'ALPRECH</v>
      </c>
      <c r="C124" s="4" t="str">
        <f>"62480"</f>
        <v>62480</v>
      </c>
      <c r="D124" s="4">
        <v>620036566</v>
      </c>
    </row>
    <row r="125" spans="1:4" x14ac:dyDescent="0.3">
      <c r="A125" t="str">
        <f>"LE QUESNOY"</f>
        <v>LE QUESNOY</v>
      </c>
      <c r="B125" t="str">
        <f>"(MSP"</f>
        <v>(MSP</v>
      </c>
      <c r="C125" s="4" t="str">
        <f>"59530"</f>
        <v>59530</v>
      </c>
      <c r="D125" s="4">
        <v>590069803</v>
      </c>
    </row>
    <row r="126" spans="1:4" x14ac:dyDescent="0.3">
      <c r="A126" t="str">
        <f>"LENS"</f>
        <v>LENS</v>
      </c>
      <c r="B126" t="str">
        <f>"MSP MEDI-PÔLE  DE LENS"</f>
        <v>MSP MEDI-PÔLE  DE LENS</v>
      </c>
      <c r="C126" s="4" t="str">
        <f>"62300"</f>
        <v>62300</v>
      </c>
      <c r="D126" s="4">
        <v>620033704</v>
      </c>
    </row>
    <row r="127" spans="1:4" x14ac:dyDescent="0.3">
      <c r="A127" t="str">
        <f>"LESTREM"</f>
        <v>LESTREM</v>
      </c>
      <c r="B127" t="str">
        <f>"MSP DE LESTREM"</f>
        <v>MSP DE LESTREM</v>
      </c>
      <c r="C127" s="4" t="str">
        <f>"62136"</f>
        <v>62136</v>
      </c>
      <c r="D127" s="4">
        <v>620033548</v>
      </c>
    </row>
    <row r="128" spans="1:4" x14ac:dyDescent="0.3">
      <c r="A128" t="str">
        <f>"LEZENNES"</f>
        <v>LEZENNES</v>
      </c>
      <c r="B128" t="str">
        <f>"MSP DE LEZENNES"</f>
        <v>MSP DE LEZENNES</v>
      </c>
      <c r="C128" s="4" t="str">
        <f>"59260"</f>
        <v>59260</v>
      </c>
      <c r="D128" s="4">
        <v>590060802</v>
      </c>
    </row>
    <row r="129" spans="1:4" x14ac:dyDescent="0.3">
      <c r="A129" t="str">
        <f>"LIANCOURT"</f>
        <v>LIANCOURT</v>
      </c>
      <c r="B129" t="str">
        <f>"MSP VALLÉE DORÉE"</f>
        <v>MSP VALLÉE DORÉE</v>
      </c>
      <c r="C129" s="4" t="str">
        <f>"60140"</f>
        <v>60140</v>
      </c>
      <c r="D129" s="4">
        <v>600014393</v>
      </c>
    </row>
    <row r="130" spans="1:4" x14ac:dyDescent="0.3">
      <c r="A130" t="str">
        <f>"LIEVIN"</f>
        <v>LIEVIN</v>
      </c>
      <c r="B130" t="str">
        <f>"MSP DE LA PLAINE"</f>
        <v>MSP DE LA PLAINE</v>
      </c>
      <c r="C130" s="4" t="str">
        <f>"62800"</f>
        <v>62800</v>
      </c>
      <c r="D130" s="4">
        <v>620031930</v>
      </c>
    </row>
    <row r="131" spans="1:4" x14ac:dyDescent="0.3">
      <c r="A131" t="str">
        <f>"LIEVIN"</f>
        <v>LIEVIN</v>
      </c>
      <c r="B131" t="str">
        <f>"MSP JULES FERRY"</f>
        <v>MSP JULES FERRY</v>
      </c>
      <c r="C131" s="4" t="str">
        <f>"62800"</f>
        <v>62800</v>
      </c>
      <c r="D131" s="4">
        <v>620034413</v>
      </c>
    </row>
    <row r="132" spans="1:4" x14ac:dyDescent="0.3">
      <c r="A132" t="str">
        <f>"LILLE"</f>
        <v>LILLE</v>
      </c>
      <c r="B132" t="str">
        <f>"MDS DE LILLE MOULINS"</f>
        <v>MDS DE LILLE MOULINS</v>
      </c>
      <c r="C132" s="4" t="str">
        <f>"59000"</f>
        <v>59000</v>
      </c>
      <c r="D132" s="4">
        <v>590052486</v>
      </c>
    </row>
    <row r="133" spans="1:4" x14ac:dyDescent="0.3">
      <c r="A133" t="str">
        <f>"LILLE"</f>
        <v>LILLE</v>
      </c>
      <c r="B133" t="str">
        <f>"MSP RENARD"</f>
        <v>MSP RENARD</v>
      </c>
      <c r="C133" s="4" t="str">
        <f>"59000"</f>
        <v>59000</v>
      </c>
      <c r="D133" s="4">
        <v>590062352</v>
      </c>
    </row>
    <row r="134" spans="1:4" x14ac:dyDescent="0.3">
      <c r="A134" t="str">
        <f>"LILLE"</f>
        <v>LILLE</v>
      </c>
      <c r="B134" t="str">
        <f>"MSP LAENNEC"</f>
        <v>MSP LAENNEC</v>
      </c>
      <c r="C134" s="4" t="str">
        <f>"59000"</f>
        <v>59000</v>
      </c>
      <c r="D134" s="4">
        <v>590065587</v>
      </c>
    </row>
    <row r="135" spans="1:4" x14ac:dyDescent="0.3">
      <c r="A135" t="str">
        <f>"LILLE"</f>
        <v>LILLE</v>
      </c>
      <c r="B135" t="str">
        <f>"MSP SUPERLIB"</f>
        <v>MSP SUPERLIB</v>
      </c>
      <c r="C135" s="4" t="str">
        <f>"59160"</f>
        <v>59160</v>
      </c>
      <c r="D135" s="4">
        <v>590065983</v>
      </c>
    </row>
    <row r="136" spans="1:4" x14ac:dyDescent="0.3">
      <c r="A136" t="str">
        <f>"LILLE"</f>
        <v>LILLE</v>
      </c>
      <c r="B136" t="str">
        <f>"MSP"</f>
        <v>MSP</v>
      </c>
      <c r="C136" s="4" t="str">
        <f>"59000"</f>
        <v>59000</v>
      </c>
      <c r="D136" s="4">
        <v>590066684</v>
      </c>
    </row>
    <row r="137" spans="1:4" x14ac:dyDescent="0.3">
      <c r="A137" t="str">
        <f>"LILLE"</f>
        <v>LILLE</v>
      </c>
      <c r="B137" t="str">
        <f>"MSP  DE FIVES-HELLEMMES"</f>
        <v>MSP  DE FIVES-HELLEMMES</v>
      </c>
      <c r="C137" s="4" t="str">
        <f>"59260"</f>
        <v>59260</v>
      </c>
      <c r="D137" s="4">
        <v>590069472</v>
      </c>
    </row>
    <row r="138" spans="1:4" x14ac:dyDescent="0.3">
      <c r="A138" t="str">
        <f>"LILLE"</f>
        <v>LILLE</v>
      </c>
      <c r="B138" t="str">
        <f>"MSP JACAR DU VIEUX LILLE"</f>
        <v>MSP JACAR DU VIEUX LILLE</v>
      </c>
      <c r="C138" s="4" t="str">
        <f>"59800"</f>
        <v>59800</v>
      </c>
      <c r="D138" s="4">
        <v>590069498</v>
      </c>
    </row>
    <row r="139" spans="1:4" x14ac:dyDescent="0.3">
      <c r="A139" t="str">
        <f>"LILLE"</f>
        <v>LILLE</v>
      </c>
      <c r="B139" t="str">
        <f>"MSP LILLE SUD"</f>
        <v>MSP LILLE SUD</v>
      </c>
      <c r="C139" s="4" t="str">
        <f>"59000"</f>
        <v>59000</v>
      </c>
      <c r="D139" s="4">
        <v>590069514</v>
      </c>
    </row>
    <row r="140" spans="1:4" x14ac:dyDescent="0.3">
      <c r="A140" t="str">
        <f>"LINSELLES"</f>
        <v>LINSELLES</v>
      </c>
      <c r="B140" t="str">
        <f>"MSP DE LINSELLES"</f>
        <v>MSP DE LINSELLES</v>
      </c>
      <c r="C140" s="4" t="str">
        <f>"59126"</f>
        <v>59126</v>
      </c>
      <c r="D140" s="4">
        <v>590064549</v>
      </c>
    </row>
    <row r="141" spans="1:4" x14ac:dyDescent="0.3">
      <c r="A141" t="str">
        <f>"LIOMER"</f>
        <v>LIOMER</v>
      </c>
      <c r="B141" t="str">
        <f>"MSP DE LIOMER"</f>
        <v>MSP DE LIOMER</v>
      </c>
      <c r="C141" s="4" t="str">
        <f>"80430"</f>
        <v>80430</v>
      </c>
      <c r="D141" s="4">
        <v>800019879</v>
      </c>
    </row>
    <row r="142" spans="1:4" x14ac:dyDescent="0.3">
      <c r="A142" t="str">
        <f>"LOUVIGNIES QUESNOY"</f>
        <v>LOUVIGNIES QUESNOY</v>
      </c>
      <c r="B142" t="str">
        <f>"MSP DU PAYS DE MORMAL"</f>
        <v>MSP DU PAYS DE MORMAL</v>
      </c>
      <c r="C142" s="4" t="str">
        <f>"59530"</f>
        <v>59530</v>
      </c>
      <c r="D142" s="4">
        <v>590068540</v>
      </c>
    </row>
    <row r="143" spans="1:4" x14ac:dyDescent="0.3">
      <c r="A143" t="str">
        <f>"LOUVIL"</f>
        <v>LOUVIL</v>
      </c>
      <c r="B143" t="str">
        <f>"MSP DU RIEZ"</f>
        <v>MSP DU RIEZ</v>
      </c>
      <c r="C143" s="4" t="str">
        <f>"59830"</f>
        <v>59830</v>
      </c>
      <c r="D143" s="4">
        <v>590069399</v>
      </c>
    </row>
    <row r="144" spans="1:4" x14ac:dyDescent="0.3">
      <c r="A144" t="str">
        <f>"LUMBRES"</f>
        <v>LUMBRES</v>
      </c>
      <c r="B144" t="str">
        <f>"MSP DU PAYS DE LUMBRES"</f>
        <v>MSP DU PAYS DE LUMBRES</v>
      </c>
      <c r="C144" s="4" t="str">
        <f>"62380"</f>
        <v>62380</v>
      </c>
      <c r="D144" s="4">
        <v>620035758</v>
      </c>
    </row>
    <row r="145" spans="1:4" x14ac:dyDescent="0.3">
      <c r="A145" t="str">
        <f>"MARLE"</f>
        <v>MARLE</v>
      </c>
      <c r="B145" t="str">
        <f>"MSP MARLE"</f>
        <v>MSP MARLE</v>
      </c>
      <c r="C145" s="4" t="str">
        <f>"02250"</f>
        <v>02250</v>
      </c>
      <c r="D145" s="4">
        <v>20016739</v>
      </c>
    </row>
    <row r="146" spans="1:4" x14ac:dyDescent="0.3">
      <c r="A146" t="str">
        <f>"MARLY"</f>
        <v>MARLY</v>
      </c>
      <c r="B146" t="str">
        <f>"MSP DE MARLY"</f>
        <v>MSP DE MARLY</v>
      </c>
      <c r="C146" s="4" t="str">
        <f>"59770"</f>
        <v>59770</v>
      </c>
      <c r="D146" s="4">
        <v>590052528</v>
      </c>
    </row>
    <row r="147" spans="1:4" x14ac:dyDescent="0.3">
      <c r="A147" t="str">
        <f>"MAROEUIL"</f>
        <v>MAROEUIL</v>
      </c>
      <c r="B147" t="str">
        <f>"MSP MAROEUIL"</f>
        <v>MSP MAROEUIL</v>
      </c>
      <c r="C147" s="4" t="str">
        <f>"62161"</f>
        <v>62161</v>
      </c>
      <c r="D147" s="4">
        <v>620035212</v>
      </c>
    </row>
    <row r="148" spans="1:4" x14ac:dyDescent="0.3">
      <c r="A148" t="str">
        <f>"MARQUISE"</f>
        <v>MARQUISE</v>
      </c>
      <c r="B148" t="str">
        <f>"MSP DE MARQUISE"</f>
        <v>MSP DE MARQUISE</v>
      </c>
      <c r="C148" s="4" t="str">
        <f>"62250"</f>
        <v>62250</v>
      </c>
      <c r="D148" s="4">
        <v>620030015</v>
      </c>
    </row>
    <row r="149" spans="1:4" x14ac:dyDescent="0.3">
      <c r="A149" t="str">
        <f>"MAUBEUGE"</f>
        <v>MAUBEUGE</v>
      </c>
      <c r="B149" t="str">
        <f>"MSP LIBERTÉ PÔLE SANTÉ"</f>
        <v>MSP LIBERTÉ PÔLE SANTÉ</v>
      </c>
      <c r="C149" s="4" t="str">
        <f>"59600"</f>
        <v>59600</v>
      </c>
      <c r="D149" s="4">
        <v>590052460</v>
      </c>
    </row>
    <row r="150" spans="1:4" x14ac:dyDescent="0.3">
      <c r="A150" t="str">
        <f>"MAUBEUGE"</f>
        <v>MAUBEUGE</v>
      </c>
      <c r="B150" t="str">
        <f>"MSP DE MAUBEUGE Q SS LE BOIS"</f>
        <v>MSP DE MAUBEUGE Q SS LE BOIS</v>
      </c>
      <c r="C150" s="4" t="str">
        <f>"59600"</f>
        <v>59600</v>
      </c>
      <c r="D150" s="4">
        <v>590060521</v>
      </c>
    </row>
    <row r="151" spans="1:4" x14ac:dyDescent="0.3">
      <c r="A151" t="str">
        <f>"MERCATEL"</f>
        <v>MERCATEL</v>
      </c>
      <c r="B151" t="str">
        <f>"MSP L'ÉTOILE POLAIRE"</f>
        <v>MSP L'ÉTOILE POLAIRE</v>
      </c>
      <c r="C151" s="4" t="str">
        <f>"62217"</f>
        <v>62217</v>
      </c>
      <c r="D151" s="4">
        <v>620034819</v>
      </c>
    </row>
    <row r="152" spans="1:4" x14ac:dyDescent="0.3">
      <c r="A152" t="str">
        <f>"MERVILLE"</f>
        <v>MERVILLE</v>
      </c>
      <c r="B152" t="str">
        <f>"MSP DE MERVILLE"</f>
        <v>MSP DE MERVILLE</v>
      </c>
      <c r="C152" s="4" t="str">
        <f>"59660"</f>
        <v>59660</v>
      </c>
      <c r="D152" s="4">
        <v>590060745</v>
      </c>
    </row>
    <row r="153" spans="1:4" x14ac:dyDescent="0.3">
      <c r="A153" t="str">
        <f>"MOLLIENS DREUIL"</f>
        <v>MOLLIENS DREUIL</v>
      </c>
      <c r="B153" t="str">
        <f>"MSP SAINT LANDON MOLLIENS-DREUIL"</f>
        <v>MSP SAINT LANDON MOLLIENS-DREUIL</v>
      </c>
      <c r="C153" s="4" t="str">
        <f>"80540"</f>
        <v>80540</v>
      </c>
      <c r="D153" s="4">
        <v>800019200</v>
      </c>
    </row>
    <row r="154" spans="1:4" x14ac:dyDescent="0.3">
      <c r="A154" t="str">
        <f>"MONTATAIRE"</f>
        <v>MONTATAIRE</v>
      </c>
      <c r="B154" t="str">
        <f>"MSP MONTATAIRE"</f>
        <v>MSP MONTATAIRE</v>
      </c>
      <c r="C154" s="4" t="str">
        <f>"60160"</f>
        <v>60160</v>
      </c>
      <c r="D154" s="4">
        <v>600013718</v>
      </c>
    </row>
    <row r="155" spans="1:4" x14ac:dyDescent="0.3">
      <c r="A155" t="str">
        <f>"MONTCORNET"</f>
        <v>MONTCORNET</v>
      </c>
      <c r="B155" t="str">
        <f>"MSP DE MONTCORNET"</f>
        <v>MSP DE MONTCORNET</v>
      </c>
      <c r="C155" s="4" t="str">
        <f>"02340"</f>
        <v>02340</v>
      </c>
      <c r="D155" s="4">
        <v>20017596</v>
      </c>
    </row>
    <row r="156" spans="1:4" x14ac:dyDescent="0.3">
      <c r="A156" t="str">
        <f>"MONTREUIL"</f>
        <v>MONTREUIL</v>
      </c>
      <c r="B156" t="str">
        <f>"MSP DE LA CALE"</f>
        <v>MSP DE LA CALE</v>
      </c>
      <c r="C156" s="4" t="str">
        <f>"62170"</f>
        <v>62170</v>
      </c>
      <c r="D156" s="4">
        <v>620035527</v>
      </c>
    </row>
    <row r="157" spans="1:4" x14ac:dyDescent="0.3">
      <c r="A157" t="str">
        <f>"MOREUIL"</f>
        <v>MOREUIL</v>
      </c>
      <c r="B157" t="str">
        <f>"MSP MOREUIL"</f>
        <v>MSP MOREUIL</v>
      </c>
      <c r="C157" s="4" t="str">
        <f>"80110"</f>
        <v>80110</v>
      </c>
      <c r="D157" s="4">
        <v>800022196</v>
      </c>
    </row>
    <row r="158" spans="1:4" x14ac:dyDescent="0.3">
      <c r="A158" t="str">
        <f>"MORIENVAL"</f>
        <v>MORIENVAL</v>
      </c>
      <c r="B158" t="str">
        <f>"MSP DE MORIENVAL"</f>
        <v>MSP DE MORIENVAL</v>
      </c>
      <c r="C158" s="4" t="str">
        <f>"60127"</f>
        <v>60127</v>
      </c>
      <c r="D158" s="4">
        <v>600014476</v>
      </c>
    </row>
    <row r="159" spans="1:4" x14ac:dyDescent="0.3">
      <c r="A159" t="str">
        <f>"MORTAGNE DU NORD"</f>
        <v>MORTAGNE DU NORD</v>
      </c>
      <c r="B159" t="str">
        <f>"MSP DE MORTAGNE DU NORD"</f>
        <v>MSP DE MORTAGNE DU NORD</v>
      </c>
      <c r="C159" s="4" t="str">
        <f>"59158"</f>
        <v>59158</v>
      </c>
      <c r="D159" s="4">
        <v>590062451</v>
      </c>
    </row>
    <row r="160" spans="1:4" x14ac:dyDescent="0.3">
      <c r="A160" t="str">
        <f>"MOUCHIN"</f>
        <v>MOUCHIN</v>
      </c>
      <c r="B160" t="str">
        <f>"MSP DE MOUCHIN"</f>
        <v>MSP DE MOUCHIN</v>
      </c>
      <c r="C160" s="4" t="str">
        <f>"59310"</f>
        <v>59310</v>
      </c>
      <c r="D160" s="4">
        <v>590066668</v>
      </c>
    </row>
    <row r="161" spans="1:4" x14ac:dyDescent="0.3">
      <c r="A161" t="str">
        <f>"MOY DE L AISNE"</f>
        <v>MOY DE L AISNE</v>
      </c>
      <c r="B161" t="str">
        <f>"MSP DELA VALLÉE DE L'OISE"</f>
        <v>MSP DELA VALLÉE DE L'OISE</v>
      </c>
      <c r="C161" s="4" t="str">
        <f>"02610"</f>
        <v>02610</v>
      </c>
      <c r="D161" s="4">
        <v>20017570</v>
      </c>
    </row>
    <row r="162" spans="1:4" x14ac:dyDescent="0.3">
      <c r="A162" t="str">
        <f>"OISEMONT"</f>
        <v>OISEMONT</v>
      </c>
      <c r="B162" t="str">
        <f>"MSP OISEMONT"</f>
        <v>MSP OISEMONT</v>
      </c>
      <c r="C162" s="4" t="str">
        <f>"80140"</f>
        <v>80140</v>
      </c>
      <c r="D162" s="4">
        <v>800019309</v>
      </c>
    </row>
    <row r="163" spans="1:4" x14ac:dyDescent="0.3">
      <c r="A163" t="str">
        <f>"ORCHIES"</f>
        <v>ORCHIES</v>
      </c>
      <c r="B163" t="str">
        <f>"MSP ORCHIES"</f>
        <v>MSP ORCHIES</v>
      </c>
      <c r="C163" s="4" t="str">
        <f>"59310"</f>
        <v>59310</v>
      </c>
      <c r="D163" s="4">
        <v>590062709</v>
      </c>
    </row>
    <row r="164" spans="1:4" x14ac:dyDescent="0.3">
      <c r="A164" t="str">
        <f>"ORCHIES"</f>
        <v>ORCHIES</v>
      </c>
      <c r="B164" t="str">
        <f>"MSP DE LA LIBÉRATION"</f>
        <v>MSP DE LA LIBÉRATION</v>
      </c>
      <c r="C164" s="4" t="str">
        <f>"59310"</f>
        <v>59310</v>
      </c>
      <c r="D164" s="4">
        <v>590064101</v>
      </c>
    </row>
    <row r="165" spans="1:4" x14ac:dyDescent="0.3">
      <c r="A165" t="str">
        <f>"ORIGNY STE BENOITE"</f>
        <v>ORIGNY STE BENOITE</v>
      </c>
      <c r="B165" t="str">
        <f>"MSP ORIGNY-SAINTE-BENOITE"</f>
        <v>MSP ORIGNY-SAINTE-BENOITE</v>
      </c>
      <c r="C165" s="4" t="str">
        <f>"02390"</f>
        <v>02390</v>
      </c>
      <c r="D165" s="4">
        <v>20015871</v>
      </c>
    </row>
    <row r="166" spans="1:4" x14ac:dyDescent="0.3">
      <c r="A166" t="str">
        <f>"OUTREAU"</f>
        <v>OUTREAU</v>
      </c>
      <c r="B166" t="str">
        <f>"MAISON MÉDICALE MONT SOLEIL OUTREAU"</f>
        <v>MAISON MÉDICALE MONT SOLEIL OUTREAU</v>
      </c>
      <c r="C166" s="4" t="str">
        <f>"62230"</f>
        <v>62230</v>
      </c>
      <c r="D166" s="4">
        <v>620030940</v>
      </c>
    </row>
    <row r="167" spans="1:4" x14ac:dyDescent="0.3">
      <c r="A167" t="str">
        <f>"OUTREAU"</f>
        <v>OUTREAU</v>
      </c>
      <c r="B167" t="str">
        <f>"MSP LES GLYCINES"</f>
        <v>MSP LES GLYCINES</v>
      </c>
      <c r="C167" s="4" t="str">
        <f>"62230"</f>
        <v>62230</v>
      </c>
      <c r="D167" s="4">
        <v>620035584</v>
      </c>
    </row>
    <row r="168" spans="1:4" x14ac:dyDescent="0.3">
      <c r="A168" t="str">
        <f>"PERNES"</f>
        <v>PERNES</v>
      </c>
      <c r="B168" t="str">
        <f>"MSP LE BELLIMONT SANTÉ DE PERNES"</f>
        <v>MSP LE BELLIMONT SANTÉ DE PERNES</v>
      </c>
      <c r="C168" s="4" t="str">
        <f>"62550"</f>
        <v>62550</v>
      </c>
      <c r="D168" s="4">
        <v>620034397</v>
      </c>
    </row>
    <row r="169" spans="1:4" x14ac:dyDescent="0.3">
      <c r="A169" t="str">
        <f>"PHALEMPIN"</f>
        <v>PHALEMPIN</v>
      </c>
      <c r="B169" t="str">
        <f>"MSP DE PHALEMPIN"</f>
        <v>MSP DE PHALEMPIN</v>
      </c>
      <c r="C169" s="4" t="str">
        <f>"59133"</f>
        <v>59133</v>
      </c>
      <c r="D169" s="4">
        <v>590064283</v>
      </c>
    </row>
    <row r="170" spans="1:4" x14ac:dyDescent="0.3">
      <c r="A170" t="str">
        <f>"POIX DE PICARDIE"</f>
        <v>POIX DE PICARDIE</v>
      </c>
      <c r="B170" t="str">
        <f>"MSP POIX-DE-PICARDIE"</f>
        <v>MSP POIX-DE-PICARDIE</v>
      </c>
      <c r="C170" s="4" t="str">
        <f>"80290"</f>
        <v>80290</v>
      </c>
      <c r="D170" s="4">
        <v>800018376</v>
      </c>
    </row>
    <row r="171" spans="1:4" x14ac:dyDescent="0.3">
      <c r="A171" t="str">
        <f>"PRECY SUR OISE"</f>
        <v>PRECY SUR OISE</v>
      </c>
      <c r="B171" t="str">
        <f>"MSP DE PRÉCY-SUR-OISE"</f>
        <v>MSP DE PRÉCY-SUR-OISE</v>
      </c>
      <c r="C171" s="4" t="str">
        <f>"60460"</f>
        <v>60460</v>
      </c>
      <c r="D171" s="4">
        <v>600016091</v>
      </c>
    </row>
    <row r="172" spans="1:4" x14ac:dyDescent="0.3">
      <c r="A172" t="str">
        <f>"PROVILLE"</f>
        <v>PROVILLE</v>
      </c>
      <c r="B172" t="str">
        <f>"MSP DE L'ESCAUT"</f>
        <v>MSP DE L'ESCAUT</v>
      </c>
      <c r="C172" s="4" t="str">
        <f>"59267"</f>
        <v>59267</v>
      </c>
      <c r="D172" s="4">
        <v>590065058</v>
      </c>
    </row>
    <row r="173" spans="1:4" x14ac:dyDescent="0.3">
      <c r="A173" t="str">
        <f>"QUEVAUVILLERS"</f>
        <v>QUEVAUVILLERS</v>
      </c>
      <c r="B173" t="str">
        <f>"MSP QUEVAUVILLERS"</f>
        <v>MSP QUEVAUVILLERS</v>
      </c>
      <c r="C173" s="4" t="str">
        <f>"80710"</f>
        <v>80710</v>
      </c>
      <c r="D173" s="4">
        <v>800019283</v>
      </c>
    </row>
    <row r="174" spans="1:4" x14ac:dyDescent="0.3">
      <c r="A174" t="str">
        <f>"QUIEVRECHAIN"</f>
        <v>QUIEVRECHAIN</v>
      </c>
      <c r="B174" t="str">
        <f>"MSP DE L'AUNELLE"</f>
        <v>MSP DE L'AUNELLE</v>
      </c>
      <c r="C174" s="4" t="str">
        <f>"59920"</f>
        <v>59920</v>
      </c>
      <c r="D174" s="4">
        <v>590066064</v>
      </c>
    </row>
    <row r="175" spans="1:4" x14ac:dyDescent="0.3">
      <c r="A175" t="str">
        <f>"RACQUINGHEM"</f>
        <v>RACQUINGHEM</v>
      </c>
      <c r="B175" t="str">
        <f>"MSP LES BRUYÈRES"</f>
        <v>MSP LES BRUYÈRES</v>
      </c>
      <c r="C175" s="4" t="str">
        <f>"62120"</f>
        <v>62120</v>
      </c>
      <c r="D175" s="4">
        <v>620036145</v>
      </c>
    </row>
    <row r="176" spans="1:4" x14ac:dyDescent="0.3">
      <c r="A176" t="str">
        <f>"ROISEL"</f>
        <v>ROISEL</v>
      </c>
      <c r="B176" t="str">
        <f>"MSP AMBROISE PARÉ ROISEL"</f>
        <v>MSP AMBROISE PARÉ ROISEL</v>
      </c>
      <c r="C176" s="4" t="str">
        <f>"80240"</f>
        <v>80240</v>
      </c>
      <c r="D176" s="4">
        <v>800019242</v>
      </c>
    </row>
    <row r="177" spans="1:4" x14ac:dyDescent="0.3">
      <c r="A177" t="str">
        <f>"RONCHIN"</f>
        <v>RONCHIN</v>
      </c>
      <c r="B177" t="str">
        <f>"SISA MPKI"</f>
        <v>SISA MPKI</v>
      </c>
      <c r="C177" s="4" t="str">
        <f>"59790"</f>
        <v>59790</v>
      </c>
      <c r="D177" s="4">
        <v>590065629</v>
      </c>
    </row>
    <row r="178" spans="1:4" x14ac:dyDescent="0.3">
      <c r="A178" t="str">
        <f>"RONCQ"</f>
        <v>RONCQ</v>
      </c>
      <c r="B178" t="str">
        <f>"MSP DE RONCQ"</f>
        <v>MSP DE RONCQ</v>
      </c>
      <c r="C178" s="4" t="str">
        <f>"59223"</f>
        <v>59223</v>
      </c>
      <c r="D178" s="4">
        <v>590063830</v>
      </c>
    </row>
    <row r="179" spans="1:4" x14ac:dyDescent="0.3">
      <c r="A179" t="str">
        <f>"ROSIERES EN SANTERRE"</f>
        <v>ROSIERES EN SANTERRE</v>
      </c>
      <c r="B179" t="str">
        <f>"MSP ROSIÈRES-EN-SANTERRE"</f>
        <v>MSP ROSIÈRES-EN-SANTERRE</v>
      </c>
      <c r="C179" s="4" t="str">
        <f>"80170"</f>
        <v>80170</v>
      </c>
      <c r="D179" s="4">
        <v>800019432</v>
      </c>
    </row>
    <row r="180" spans="1:4" x14ac:dyDescent="0.3">
      <c r="A180" t="str">
        <f>"ROSULT"</f>
        <v>ROSULT</v>
      </c>
      <c r="B180" t="str">
        <f>"MSP DE ROSULT"</f>
        <v>MSP DE ROSULT</v>
      </c>
      <c r="C180" s="4" t="str">
        <f>"59230"</f>
        <v>59230</v>
      </c>
      <c r="D180" s="4">
        <v>590060547</v>
      </c>
    </row>
    <row r="181" spans="1:4" x14ac:dyDescent="0.3">
      <c r="A181" t="str">
        <f>"ROYE"</f>
        <v>ROYE</v>
      </c>
      <c r="B181" t="str">
        <f>"MAISON DE SANTÉ DU GRAND ROYE"</f>
        <v>MAISON DE SANTÉ DU GRAND ROYE</v>
      </c>
      <c r="C181" s="4" t="str">
        <f>"80700"</f>
        <v>80700</v>
      </c>
      <c r="D181" s="4">
        <v>800020166</v>
      </c>
    </row>
    <row r="182" spans="1:4" x14ac:dyDescent="0.3">
      <c r="A182" t="str">
        <f>"ROZOY SUR SERRE"</f>
        <v>ROZOY SUR SERRE</v>
      </c>
      <c r="B182" t="str">
        <f>"MAISON DE SANTÉ PLURIDISCIPLINAIRE"</f>
        <v>MAISON DE SANTÉ PLURIDISCIPLINAIRE</v>
      </c>
      <c r="C182" s="4" t="str">
        <f>"02360"</f>
        <v>02360</v>
      </c>
      <c r="D182" s="4">
        <v>20017224</v>
      </c>
    </row>
    <row r="183" spans="1:4" x14ac:dyDescent="0.3">
      <c r="A183" t="str">
        <f>"RUBEMPRE"</f>
        <v>RUBEMPRE</v>
      </c>
      <c r="B183" t="str">
        <f>"MSP RUBEMPRÉ"</f>
        <v>MSP RUBEMPRÉ</v>
      </c>
      <c r="C183" s="4" t="str">
        <f>"80260"</f>
        <v>80260</v>
      </c>
      <c r="D183" s="4">
        <v>800019267</v>
      </c>
    </row>
    <row r="184" spans="1:4" x14ac:dyDescent="0.3">
      <c r="A184" t="str">
        <f>"RUMEGIES"</f>
        <v>RUMEGIES</v>
      </c>
      <c r="B184" t="str">
        <f>"MSP DU LYS D'OR"</f>
        <v>MSP DU LYS D'OR</v>
      </c>
      <c r="C184" s="4" t="str">
        <f>"59226"</f>
        <v>59226</v>
      </c>
      <c r="D184" s="4">
        <v>590062832</v>
      </c>
    </row>
    <row r="185" spans="1:4" x14ac:dyDescent="0.3">
      <c r="A185" t="str">
        <f>"SACY LE GRAND"</f>
        <v>SACY LE GRAND</v>
      </c>
      <c r="B185" t="str">
        <f>"MAISON DE SANTÉ PLURI-PROFESSIONNELLE"</f>
        <v>MAISON DE SANTÉ PLURI-PROFESSIONNELLE</v>
      </c>
      <c r="C185" s="4" t="str">
        <f>"60700"</f>
        <v>60700</v>
      </c>
      <c r="D185" s="4">
        <v>600014765</v>
      </c>
    </row>
    <row r="186" spans="1:4" x14ac:dyDescent="0.3">
      <c r="A186" t="str">
        <f>"SAILLY SUR LA LYS"</f>
        <v>SAILLY SUR LA LYS</v>
      </c>
      <c r="B186" t="str">
        <f>"MSP DE SAILLY SUR LA LYS"</f>
        <v>MSP DE SAILLY SUR LA LYS</v>
      </c>
      <c r="C186" s="4" t="str">
        <f>"62840"</f>
        <v>62840</v>
      </c>
      <c r="D186" s="4">
        <v>620030965</v>
      </c>
    </row>
    <row r="187" spans="1:4" x14ac:dyDescent="0.3">
      <c r="A187" t="str">
        <f>"SAINGHIN EN MELANTOIS"</f>
        <v>SAINGHIN EN MELANTOIS</v>
      </c>
      <c r="B187" t="str">
        <f>"MSP DU FORT"</f>
        <v>MSP DU FORT</v>
      </c>
      <c r="C187" s="4" t="str">
        <f>"59262"</f>
        <v>59262</v>
      </c>
      <c r="D187" s="4">
        <v>590069357</v>
      </c>
    </row>
    <row r="188" spans="1:4" x14ac:dyDescent="0.3">
      <c r="A188" t="str">
        <f>"SAMER"</f>
        <v>SAMER</v>
      </c>
      <c r="B188" t="str">
        <f>"MSP SIMONE VEIL  SAMER"</f>
        <v>MSP SIMONE VEIL  SAMER</v>
      </c>
      <c r="C188" s="4" t="str">
        <f>"62830"</f>
        <v>62830</v>
      </c>
      <c r="D188" s="4">
        <v>620035493</v>
      </c>
    </row>
    <row r="189" spans="1:4" x14ac:dyDescent="0.3">
      <c r="A189" t="str">
        <f>"SANGATTE"</f>
        <v>SANGATTE</v>
      </c>
      <c r="B189" t="str">
        <f>"MSP BLERIOT-SANGATTE"</f>
        <v>MSP BLERIOT-SANGATTE</v>
      </c>
      <c r="C189" s="4" t="str">
        <f>"62231"</f>
        <v>62231</v>
      </c>
      <c r="D189" s="4">
        <v>620031914</v>
      </c>
    </row>
    <row r="190" spans="1:4" x14ac:dyDescent="0.3">
      <c r="A190" t="str">
        <f>"SANTES"</f>
        <v>SANTES</v>
      </c>
      <c r="B190" t="str">
        <f>"MSP DE SANTES"</f>
        <v>MSP DE SANTES</v>
      </c>
      <c r="C190" s="4" t="str">
        <f>"59211"</f>
        <v>59211</v>
      </c>
      <c r="D190" s="4">
        <v>590069746</v>
      </c>
    </row>
    <row r="191" spans="1:4" x14ac:dyDescent="0.3">
      <c r="A191" t="str">
        <f>"SECLIN"</f>
        <v>SECLIN</v>
      </c>
      <c r="B191" t="str">
        <f>"MSP SUD MÉTROPOLE"</f>
        <v>MSP SUD MÉTROPOLE</v>
      </c>
      <c r="C191" s="4" t="str">
        <f>"59113"</f>
        <v>59113</v>
      </c>
      <c r="D191" s="4">
        <v>590069720</v>
      </c>
    </row>
    <row r="192" spans="1:4" x14ac:dyDescent="0.3">
      <c r="A192" t="str">
        <f>"SECLIN"</f>
        <v>SECLIN</v>
      </c>
      <c r="B192" t="str">
        <f>"(MSP DU CENTRE"</f>
        <v>(MSP DU CENTRE</v>
      </c>
      <c r="C192" s="4" t="str">
        <f>"59113"</f>
        <v>59113</v>
      </c>
      <c r="D192" s="4">
        <v>590069761</v>
      </c>
    </row>
    <row r="193" spans="1:4" x14ac:dyDescent="0.3">
      <c r="A193" t="str">
        <f>"SIN LE NOBLE"</f>
        <v>SIN LE NOBLE</v>
      </c>
      <c r="B193" t="str">
        <f>"MSP AVENIR SANTÉ DOUAISIS"</f>
        <v>MSP AVENIR SANTÉ DOUAISIS</v>
      </c>
      <c r="C193" s="4" t="str">
        <f>"59450"</f>
        <v>59450</v>
      </c>
      <c r="D193" s="4">
        <v>590052429</v>
      </c>
    </row>
    <row r="194" spans="1:4" x14ac:dyDescent="0.3">
      <c r="A194" t="str">
        <f>"SINCENY"</f>
        <v>SINCENY</v>
      </c>
      <c r="B194" t="str">
        <f>"MSP DE LA FAÏENCERIE"</f>
        <v>MSP DE LA FAÏENCERIE</v>
      </c>
      <c r="C194" s="4" t="str">
        <f>"02300"</f>
        <v>02300</v>
      </c>
      <c r="D194" s="4">
        <v>20017109</v>
      </c>
    </row>
    <row r="195" spans="1:4" x14ac:dyDescent="0.3">
      <c r="A195" t="str">
        <f>"SISSONNE"</f>
        <v>SISSONNE</v>
      </c>
      <c r="B195" t="str">
        <f>"MSP DE SISSONNE"</f>
        <v>MSP DE SISSONNE</v>
      </c>
      <c r="C195" s="4" t="str">
        <f>"02150"</f>
        <v>02150</v>
      </c>
      <c r="D195" s="4">
        <v>20018065</v>
      </c>
    </row>
    <row r="196" spans="1:4" x14ac:dyDescent="0.3">
      <c r="A196" t="str">
        <f>"SOISSONS"</f>
        <v>SOISSONS</v>
      </c>
      <c r="B196" t="str">
        <f>"MSP DE SOISSONS"</f>
        <v>MSP DE SOISSONS</v>
      </c>
      <c r="C196" s="4" t="str">
        <f>"02200"</f>
        <v>02200</v>
      </c>
      <c r="D196" s="4">
        <v>20017653</v>
      </c>
    </row>
    <row r="197" spans="1:4" x14ac:dyDescent="0.3">
      <c r="A197" t="str">
        <f>"SOLESMES"</f>
        <v>SOLESMES</v>
      </c>
      <c r="B197" t="str">
        <f>"MSP DE SOLESMES"</f>
        <v>MSP DE SOLESMES</v>
      </c>
      <c r="C197" s="4" t="str">
        <f>"59730"</f>
        <v>59730</v>
      </c>
      <c r="D197" s="4">
        <v>590069589</v>
      </c>
    </row>
    <row r="198" spans="1:4" x14ac:dyDescent="0.3">
      <c r="A198" t="str">
        <f>"SOMAIN"</f>
        <v>SOMAIN</v>
      </c>
      <c r="B198" t="str">
        <f>"MSP DE SOMAIN ET ENVIRON"</f>
        <v>MSP DE SOMAIN ET ENVIRON</v>
      </c>
      <c r="C198" s="4" t="str">
        <f>"59490"</f>
        <v>59490</v>
      </c>
      <c r="D198" s="4">
        <v>590062899</v>
      </c>
    </row>
    <row r="199" spans="1:4" x14ac:dyDescent="0.3">
      <c r="A199" t="str">
        <f>"ST AMAND LES EAUX"</f>
        <v>ST AMAND LES EAUX</v>
      </c>
      <c r="B199" t="str">
        <f>"MSP ESPACE DU FAUBOURG"</f>
        <v>MSP ESPACE DU FAUBOURG</v>
      </c>
      <c r="C199" s="4" t="str">
        <f>"59230"</f>
        <v>59230</v>
      </c>
      <c r="D199" s="4">
        <v>590068524</v>
      </c>
    </row>
    <row r="200" spans="1:4" x14ac:dyDescent="0.3">
      <c r="A200" t="str">
        <f>"ST ANDRE LEZ LILLE"</f>
        <v>ST ANDRE LEZ LILLE</v>
      </c>
      <c r="B200" t="str">
        <f>"MAISON MÉDICALE STE-HÉLÈNE"</f>
        <v>MAISON MÉDICALE STE-HÉLÈNE</v>
      </c>
      <c r="C200" s="4" t="str">
        <f>"59350"</f>
        <v>59350</v>
      </c>
      <c r="D200" s="4">
        <v>590068078</v>
      </c>
    </row>
    <row r="201" spans="1:4" x14ac:dyDescent="0.3">
      <c r="A201" t="str">
        <f>"ST ERME OUTRE ET RAMECOURT"</f>
        <v>ST ERME OUTRE ET RAMECOURT</v>
      </c>
      <c r="B201" t="str">
        <f>"MSP DE ST-ERME-OUTRE ET RAMECOURT"</f>
        <v>MSP DE ST-ERME-OUTRE ET RAMECOURT</v>
      </c>
      <c r="C201" s="4" t="str">
        <f>"02820"</f>
        <v>02820</v>
      </c>
      <c r="D201" s="4">
        <v>20017125</v>
      </c>
    </row>
    <row r="202" spans="1:4" x14ac:dyDescent="0.3">
      <c r="A202" t="str">
        <f>"ST GOBAIN"</f>
        <v>ST GOBAIN</v>
      </c>
      <c r="B202" t="str">
        <f>"MSP DE SAINT-GOBAIN"</f>
        <v>MSP DE SAINT-GOBAIN</v>
      </c>
      <c r="C202" s="4" t="str">
        <f>"02410"</f>
        <v>02410</v>
      </c>
      <c r="D202" s="4">
        <v>20017638</v>
      </c>
    </row>
    <row r="203" spans="1:4" x14ac:dyDescent="0.3">
      <c r="A203" t="str">
        <f>"ST JANS CAPPEL"</f>
        <v>ST JANS CAPPEL</v>
      </c>
      <c r="B203" t="str">
        <f>"MSP DE BOESCHÈPE"</f>
        <v>MSP DE BOESCHÈPE</v>
      </c>
      <c r="C203" s="4" t="str">
        <f>"59270"</f>
        <v>59270</v>
      </c>
      <c r="D203" s="4">
        <v>590060828</v>
      </c>
    </row>
    <row r="204" spans="1:4" x14ac:dyDescent="0.3">
      <c r="A204" t="str">
        <f>"ST JUST EN CHAUSSEE"</f>
        <v>ST JUST EN CHAUSSEE</v>
      </c>
      <c r="B204" t="str">
        <f>"MSP SAINT-JUST-EN-CHAUSSÉE"</f>
        <v>MSP SAINT-JUST-EN-CHAUSSÉE</v>
      </c>
      <c r="C204" s="4" t="str">
        <f>"60130"</f>
        <v>60130</v>
      </c>
      <c r="D204" s="4">
        <v>600013601</v>
      </c>
    </row>
    <row r="205" spans="1:4" x14ac:dyDescent="0.3">
      <c r="A205" t="str">
        <f>"ST MICHEL"</f>
        <v>ST MICHEL</v>
      </c>
      <c r="B205" t="str">
        <f>"MSP SAINT-MICHEL"</f>
        <v>MSP SAINT-MICHEL</v>
      </c>
      <c r="C205" s="4" t="str">
        <f>"02830"</f>
        <v>02830</v>
      </c>
      <c r="D205" s="4">
        <v>20016481</v>
      </c>
    </row>
    <row r="206" spans="1:4" x14ac:dyDescent="0.3">
      <c r="A206" t="str">
        <f>"ST OUEN"</f>
        <v>ST OUEN</v>
      </c>
      <c r="B206" t="str">
        <f>"MSP DE ST-OUEN"</f>
        <v>MSP DE ST-OUEN</v>
      </c>
      <c r="C206" s="4" t="str">
        <f>"80610"</f>
        <v>80610</v>
      </c>
      <c r="D206" s="4">
        <v>800021404</v>
      </c>
    </row>
    <row r="207" spans="1:4" x14ac:dyDescent="0.3">
      <c r="A207" t="str">
        <f>"ST QUENTIN"</f>
        <v>ST QUENTIN</v>
      </c>
      <c r="B207" t="str">
        <f>"MSP DE ST-QUENTIN"</f>
        <v>MSP DE ST-QUENTIN</v>
      </c>
      <c r="C207" s="4" t="str">
        <f>"02100"</f>
        <v>02100</v>
      </c>
      <c r="D207" s="4">
        <v>20018354</v>
      </c>
    </row>
    <row r="208" spans="1:4" x14ac:dyDescent="0.3">
      <c r="A208" t="str">
        <f>"STE CATHERINE"</f>
        <v>STE CATHERINE</v>
      </c>
      <c r="B208" t="str">
        <f>"MSP DE STE CATHERINE"</f>
        <v>MSP DE STE CATHERINE</v>
      </c>
      <c r="C208" s="4" t="str">
        <f>"62223"</f>
        <v>62223</v>
      </c>
      <c r="D208" s="4">
        <v>620034462</v>
      </c>
    </row>
    <row r="209" spans="1:4" x14ac:dyDescent="0.3">
      <c r="A209" t="str">
        <f>"STEENVOORDE"</f>
        <v>STEENVOORDE</v>
      </c>
      <c r="B209" t="str">
        <f>"MSP DE STEENVOORDE"</f>
        <v>MSP DE STEENVOORDE</v>
      </c>
      <c r="C209" s="4" t="str">
        <f>"59114"</f>
        <v>59114</v>
      </c>
      <c r="D209" s="4">
        <v>590052445</v>
      </c>
    </row>
    <row r="210" spans="1:4" x14ac:dyDescent="0.3">
      <c r="A210" t="str">
        <f>"TEMPLEUVE EN PEVELE"</f>
        <v>TEMPLEUVE EN PEVELE</v>
      </c>
      <c r="B210" t="str">
        <f>"MSP DE TEMPLEUVE"</f>
        <v>MSP DE TEMPLEUVE</v>
      </c>
      <c r="C210" s="4" t="str">
        <f>"59242"</f>
        <v>59242</v>
      </c>
      <c r="D210" s="4">
        <v>590062683</v>
      </c>
    </row>
    <row r="211" spans="1:4" x14ac:dyDescent="0.3">
      <c r="A211" t="str">
        <f>"TEMPLEUVE EN PEVELE"</f>
        <v>TEMPLEUVE EN PEVELE</v>
      </c>
      <c r="B211" t="str">
        <f>"MSP DE LA PEVELE"</f>
        <v>MSP DE LA PEVELE</v>
      </c>
      <c r="C211" s="4" t="str">
        <f>"59242"</f>
        <v>59242</v>
      </c>
      <c r="D211" s="4">
        <v>590065967</v>
      </c>
    </row>
    <row r="212" spans="1:4" x14ac:dyDescent="0.3">
      <c r="A212" t="str">
        <f>"THEROUANNE"</f>
        <v>THEROUANNE</v>
      </c>
      <c r="B212" t="str">
        <f>"MSP DE LA MORINIE"</f>
        <v>MSP DE LA MORINIE</v>
      </c>
      <c r="C212" s="4" t="str">
        <f>"62129"</f>
        <v>62129</v>
      </c>
      <c r="D212" s="4">
        <v>620032763</v>
      </c>
    </row>
    <row r="213" spans="1:4" x14ac:dyDescent="0.3">
      <c r="A213" t="str">
        <f>"TOUFFLERS"</f>
        <v>TOUFFLERS</v>
      </c>
      <c r="B213" t="str">
        <f>"MSP DE TOUFFLERS"</f>
        <v>MSP DE TOUFFLERS</v>
      </c>
      <c r="C213" s="4" t="str">
        <f>"59390"</f>
        <v>59390</v>
      </c>
      <c r="D213" s="4">
        <v>590062162</v>
      </c>
    </row>
    <row r="214" spans="1:4" x14ac:dyDescent="0.3">
      <c r="A214" t="str">
        <f>"TOURCOING"</f>
        <v>TOURCOING</v>
      </c>
      <c r="B214" t="str">
        <f>"MSP DE TOURCOING LES FRANCS"</f>
        <v>MSP DE TOURCOING LES FRANCS</v>
      </c>
      <c r="C214" s="4" t="str">
        <f>"59200"</f>
        <v>59200</v>
      </c>
      <c r="D214" s="4">
        <v>590059085</v>
      </c>
    </row>
    <row r="215" spans="1:4" x14ac:dyDescent="0.3">
      <c r="A215" t="str">
        <f>"TOURCOING"</f>
        <v>TOURCOING</v>
      </c>
      <c r="B215" t="str">
        <f>"MSP DE LA BOURGOGNE"</f>
        <v>MSP DE LA BOURGOGNE</v>
      </c>
      <c r="C215" s="4" t="str">
        <f>"59200"</f>
        <v>59200</v>
      </c>
      <c r="D215" s="4">
        <v>590065561</v>
      </c>
    </row>
    <row r="216" spans="1:4" x14ac:dyDescent="0.3">
      <c r="A216" t="str">
        <f>"TOURCOING"</f>
        <v>TOURCOING</v>
      </c>
      <c r="B216" t="str">
        <f>"MSP TOURCOING GAND"</f>
        <v>MSP TOURCOING GAND</v>
      </c>
      <c r="C216" s="4" t="str">
        <f>"59200"</f>
        <v>59200</v>
      </c>
      <c r="D216" s="4">
        <v>590066007</v>
      </c>
    </row>
    <row r="217" spans="1:4" x14ac:dyDescent="0.3">
      <c r="A217" t="str">
        <f>"TOURCOING"</f>
        <v>TOURCOING</v>
      </c>
      <c r="B217" t="str">
        <f>"MSP L'ALLIANCE-MARLIÈRE"</f>
        <v>MSP L'ALLIANCE-MARLIÈRE</v>
      </c>
      <c r="C217" s="4" t="str">
        <f>"59200"</f>
        <v>59200</v>
      </c>
      <c r="D217" s="4">
        <v>590066569</v>
      </c>
    </row>
    <row r="218" spans="1:4" x14ac:dyDescent="0.3">
      <c r="A218" t="str">
        <f>"TOURCOING"</f>
        <v>TOURCOING</v>
      </c>
      <c r="B218" t="str">
        <f>"MSP DU CANAL  DE TOURCOING"</f>
        <v>MSP DU CANAL  DE TOURCOING</v>
      </c>
      <c r="C218" s="4" t="str">
        <f>"59200"</f>
        <v>59200</v>
      </c>
      <c r="D218" s="4">
        <v>590068870</v>
      </c>
    </row>
    <row r="219" spans="1:4" x14ac:dyDescent="0.3">
      <c r="A219" t="str">
        <f>"TRELON"</f>
        <v>TRELON</v>
      </c>
      <c r="B219" t="str">
        <f>"MSP DE TRÉLON"</f>
        <v>MSP DE TRÉLON</v>
      </c>
      <c r="C219" s="4" t="str">
        <f>"59132"</f>
        <v>59132</v>
      </c>
      <c r="D219" s="4">
        <v>590059234</v>
      </c>
    </row>
    <row r="220" spans="1:4" x14ac:dyDescent="0.3">
      <c r="A220" t="str">
        <f>"TROIS RIVIERES"</f>
        <v>TROIS RIVIERES</v>
      </c>
      <c r="B220" t="str">
        <f>"MSP DE L'AVRE CONTOIRE-HAMEL"</f>
        <v>MSP DE L'AVRE CONTOIRE-HAMEL</v>
      </c>
      <c r="C220" s="4" t="str">
        <f>"80500"</f>
        <v>80500</v>
      </c>
      <c r="D220" s="4">
        <v>800019945</v>
      </c>
    </row>
    <row r="221" spans="1:4" x14ac:dyDescent="0.3">
      <c r="A221" t="str">
        <f>"URCEL"</f>
        <v>URCEL</v>
      </c>
      <c r="B221" t="str">
        <f>"MSP MÉDICALE URCEL"</f>
        <v>MSP MÉDICALE URCEL</v>
      </c>
      <c r="C221" s="4" t="str">
        <f>"02000"</f>
        <v>02000</v>
      </c>
      <c r="D221" s="4">
        <v>20016440</v>
      </c>
    </row>
    <row r="222" spans="1:4" x14ac:dyDescent="0.3">
      <c r="A222" t="str">
        <f>"VALENCIENNES"</f>
        <v>VALENCIENNES</v>
      </c>
      <c r="B222" t="str">
        <f>"MSP CHASSE ROYALE"</f>
        <v>MSP CHASSE ROYALE</v>
      </c>
      <c r="C222" s="4" t="str">
        <f>"59300"</f>
        <v>59300</v>
      </c>
      <c r="D222" s="4">
        <v>590065660</v>
      </c>
    </row>
    <row r="223" spans="1:4" x14ac:dyDescent="0.3">
      <c r="A223" t="str">
        <f>"VERVINS"</f>
        <v>VERVINS</v>
      </c>
      <c r="B223" t="str">
        <f>"MSP DE VERVINS"</f>
        <v>MSP DE VERVINS</v>
      </c>
      <c r="C223" s="4" t="str">
        <f>"02140"</f>
        <v>02140</v>
      </c>
      <c r="D223" s="4">
        <v>20017166</v>
      </c>
    </row>
    <row r="224" spans="1:4" x14ac:dyDescent="0.3">
      <c r="A224" t="str">
        <f>"VILLENEUVE D ASCQ"</f>
        <v>VILLENEUVE D ASCQ</v>
      </c>
      <c r="B224" t="str">
        <f>"MSP MONTALEMBERT"</f>
        <v>MSP MONTALEMBERT</v>
      </c>
      <c r="C224" s="4" t="str">
        <f>"59650"</f>
        <v>59650</v>
      </c>
      <c r="D224" s="4">
        <v>590065942</v>
      </c>
    </row>
    <row r="225" spans="1:4" x14ac:dyDescent="0.3">
      <c r="A225" t="str">
        <f>"VILLENEUVE ST GERMAIN"</f>
        <v>VILLENEUVE ST GERMAIN</v>
      </c>
      <c r="B225" t="str">
        <f>"MSP DE VILLENEUVE-ST-GERMAIN"</f>
        <v>MSP DE VILLENEUVE-ST-GERMAIN</v>
      </c>
      <c r="C225" s="4" t="str">
        <f>"02200"</f>
        <v>02200</v>
      </c>
      <c r="D225" s="4">
        <v>20017026</v>
      </c>
    </row>
    <row r="226" spans="1:4" x14ac:dyDescent="0.3">
      <c r="A226" t="str">
        <f>"VILLENEUVE SUR AISNE"</f>
        <v>VILLENEUVE SUR AISNE</v>
      </c>
      <c r="B226" t="str">
        <f>"MSP DE VILLENEUVE SUR AISNE"</f>
        <v>MSP DE VILLENEUVE SUR AISNE</v>
      </c>
      <c r="C226" s="4" t="str">
        <f>"02190"</f>
        <v>02190</v>
      </c>
      <c r="D226" s="4">
        <v>20017554</v>
      </c>
    </row>
    <row r="227" spans="1:4" x14ac:dyDescent="0.3">
      <c r="A227" t="str">
        <f>"VILLERS BOCAGE"</f>
        <v>VILLERS BOCAGE</v>
      </c>
      <c r="B227" t="str">
        <f>"MSP VILLERS BOCAGE"</f>
        <v>MSP VILLERS BOCAGE</v>
      </c>
      <c r="C227" s="4" t="str">
        <f>"80260"</f>
        <v>80260</v>
      </c>
      <c r="D227" s="4">
        <v>800021362</v>
      </c>
    </row>
    <row r="228" spans="1:4" x14ac:dyDescent="0.3">
      <c r="A228" t="str">
        <f>"VILLERS BRETONNEUX"</f>
        <v>VILLERS BRETONNEUX</v>
      </c>
      <c r="B228" t="str">
        <f>"MSP DE VILLERS BRETONNEUX"</f>
        <v>MSP DE VILLERS BRETONNEUX</v>
      </c>
      <c r="C228" s="4" t="str">
        <f>"80800"</f>
        <v>80800</v>
      </c>
      <c r="D228" s="4">
        <v>800020869</v>
      </c>
    </row>
    <row r="229" spans="1:4" x14ac:dyDescent="0.3">
      <c r="A229" t="str">
        <f>"VILLERS COTTERETS"</f>
        <v>VILLERS COTTERETS</v>
      </c>
      <c r="B229" t="str">
        <f>"MSP DE VILLERS COTTERETS"</f>
        <v>MSP DE VILLERS COTTERETS</v>
      </c>
      <c r="C229" s="4" t="str">
        <f>"02600"</f>
        <v>02600</v>
      </c>
      <c r="D229" s="4">
        <v>20017299</v>
      </c>
    </row>
    <row r="230" spans="1:4" x14ac:dyDescent="0.3">
      <c r="A230" t="str">
        <f>"VILLERS OUTREAUX"</f>
        <v>VILLERS OUTREAUX</v>
      </c>
      <c r="B230" t="str">
        <f>"MSP DE VILLERS OUTRÉAUX"</f>
        <v>MSP DE VILLERS OUTRÉAUX</v>
      </c>
      <c r="C230" s="4" t="str">
        <f>"59142"</f>
        <v>59142</v>
      </c>
      <c r="D230" s="4">
        <v>590058590</v>
      </c>
    </row>
    <row r="231" spans="1:4" x14ac:dyDescent="0.3">
      <c r="A231" t="str">
        <f>"VIOLAINES"</f>
        <v>VIOLAINES</v>
      </c>
      <c r="B231" t="str">
        <f>"MSP DE VIOLAINES"</f>
        <v>MSP DE VIOLAINES</v>
      </c>
      <c r="C231" s="4" t="str">
        <f>"62138"</f>
        <v>62138</v>
      </c>
      <c r="D231" s="4">
        <v>620036368</v>
      </c>
    </row>
    <row r="232" spans="1:4" x14ac:dyDescent="0.3">
      <c r="A232" t="str">
        <f>"WARLOY BAILLON"</f>
        <v>WARLOY BAILLON</v>
      </c>
      <c r="B232" t="str">
        <f>"MSP MASABAWA WARLOY-BAILLON"</f>
        <v>MSP MASABAWA WARLOY-BAILLON</v>
      </c>
      <c r="C232" s="4" t="str">
        <f>"80300"</f>
        <v>80300</v>
      </c>
      <c r="D232" s="4">
        <v>800019085</v>
      </c>
    </row>
    <row r="233" spans="1:4" x14ac:dyDescent="0.3">
      <c r="A233" t="str">
        <f>"WATTEN"</f>
        <v>WATTEN</v>
      </c>
      <c r="B233" t="str">
        <f>"MAISON DE SANTE DE WATTEN"</f>
        <v>MAISON DE SANTE DE WATTEN</v>
      </c>
      <c r="C233" s="4" t="str">
        <f>"59143"</f>
        <v>59143</v>
      </c>
      <c r="D233" s="4">
        <v>590059671</v>
      </c>
    </row>
    <row r="234" spans="1:4" x14ac:dyDescent="0.3">
      <c r="A234" t="str">
        <f>"WATTIGNIES"</f>
        <v>WATTIGNIES</v>
      </c>
      <c r="B234" t="str">
        <f>"MSP MICHELET"</f>
        <v>MSP MICHELET</v>
      </c>
      <c r="C234" s="4" t="str">
        <f>"59139"</f>
        <v>59139</v>
      </c>
      <c r="D234" s="4">
        <v>590067872</v>
      </c>
    </row>
    <row r="235" spans="1:4" x14ac:dyDescent="0.3">
      <c r="A235" t="str">
        <f>"WATTRELOS"</f>
        <v>WATTRELOS</v>
      </c>
      <c r="B235" t="str">
        <f>"MSP DE WATTRELOS"</f>
        <v>MSP DE WATTRELOS</v>
      </c>
      <c r="C235" s="4" t="str">
        <f>"59150"</f>
        <v>59150</v>
      </c>
      <c r="D235" s="4">
        <v>590058426</v>
      </c>
    </row>
    <row r="236" spans="1:4" x14ac:dyDescent="0.3">
      <c r="A236" t="str">
        <f>"WATTRELOS"</f>
        <v>WATTRELOS</v>
      </c>
      <c r="B236" t="str">
        <f>"MSP DU CENTRE"</f>
        <v>MSP DU CENTRE</v>
      </c>
      <c r="C236" s="4" t="str">
        <f>"59150"</f>
        <v>59150</v>
      </c>
      <c r="D236" s="4">
        <v>590067955</v>
      </c>
    </row>
    <row r="237" spans="1:4" x14ac:dyDescent="0.3">
      <c r="A237" t="str">
        <f>"WAVRIN"</f>
        <v>WAVRIN</v>
      </c>
      <c r="B237" t="str">
        <f>"MSP DES WEPPES"</f>
        <v>MSP DES WEPPES</v>
      </c>
      <c r="C237" s="4" t="str">
        <f>"59136"</f>
        <v>59136</v>
      </c>
      <c r="D237" s="4">
        <v>590063269</v>
      </c>
    </row>
    <row r="238" spans="1:4" x14ac:dyDescent="0.3">
      <c r="A238" t="str">
        <f>"WIGNEHIES"</f>
        <v>WIGNEHIES</v>
      </c>
      <c r="B238" t="str">
        <f>"MSP DISPERSEE DE WIGNEHIES"</f>
        <v>MSP DISPERSEE DE WIGNEHIES</v>
      </c>
      <c r="C238" s="4" t="str">
        <f>"59212"</f>
        <v>59212</v>
      </c>
      <c r="D238" s="4">
        <v>590059697</v>
      </c>
    </row>
    <row r="239" spans="1:4" x14ac:dyDescent="0.3">
      <c r="A239" t="str">
        <f>"WOINCOURT"</f>
        <v>WOINCOURT</v>
      </c>
      <c r="B239" t="str">
        <f>"MAISON DE SANTE DE WOINCOURT"</f>
        <v>MAISON DE SANTE DE WOINCOURT</v>
      </c>
      <c r="C239" s="4" t="str">
        <f>"80520"</f>
        <v>80520</v>
      </c>
      <c r="D239" s="4">
        <v>800020208</v>
      </c>
    </row>
    <row r="240" spans="1:4" x14ac:dyDescent="0.3">
      <c r="A240" s="5" t="s">
        <v>4</v>
      </c>
      <c r="B240" s="5" t="s">
        <v>5</v>
      </c>
      <c r="C240" s="6" t="s">
        <v>6</v>
      </c>
      <c r="D240" s="6" t="s">
        <v>7</v>
      </c>
    </row>
    <row r="241" spans="1:4" x14ac:dyDescent="0.3">
      <c r="A241" s="5" t="str">
        <f>"AMIENS"</f>
        <v>AMIENS</v>
      </c>
      <c r="B241" s="5" t="str">
        <f>"CPTS GRAND AMIENS"</f>
        <v>CPTS GRAND AMIENS</v>
      </c>
      <c r="C241" s="6" t="str">
        <f>"80000"</f>
        <v>80000</v>
      </c>
      <c r="D241" s="6">
        <v>800021008</v>
      </c>
    </row>
    <row r="242" spans="1:4" x14ac:dyDescent="0.3">
      <c r="A242" s="5" t="str">
        <f>"ANOR"</f>
        <v>ANOR</v>
      </c>
      <c r="B242" s="5" t="str">
        <f>"CPTS SUD AVESNOIS"</f>
        <v>CPTS SUD AVESNOIS</v>
      </c>
      <c r="C242" s="6" t="str">
        <f>"59186"</f>
        <v>59186</v>
      </c>
      <c r="D242" s="6">
        <v>590066528</v>
      </c>
    </row>
    <row r="243" spans="1:4" x14ac:dyDescent="0.3">
      <c r="A243" s="5" t="str">
        <f>"ARMENTIERES"</f>
        <v>ARMENTIERES</v>
      </c>
      <c r="B243" s="5" t="str">
        <f>"CPTS LYS ARMENTIÈRES"</f>
        <v>CPTS LYS ARMENTIÈRES</v>
      </c>
      <c r="C243" s="6" t="str">
        <f>"59280"</f>
        <v>59280</v>
      </c>
      <c r="D243" s="6">
        <v>590067898</v>
      </c>
    </row>
    <row r="244" spans="1:4" x14ac:dyDescent="0.3">
      <c r="A244" s="5" t="str">
        <f>"AUBIGNY EN ARTOIS"</f>
        <v>AUBIGNY EN ARTOIS</v>
      </c>
      <c r="B244" s="5" t="str">
        <f>"CPTS DES CAMPAGNES DE L'ARTOIS"</f>
        <v>CPTS DES CAMPAGNES DE L'ARTOIS</v>
      </c>
      <c r="C244" s="6" t="str">
        <f>"62690"</f>
        <v>62690</v>
      </c>
      <c r="D244" s="6">
        <v>620036947</v>
      </c>
    </row>
    <row r="245" spans="1:4" x14ac:dyDescent="0.3">
      <c r="A245" s="5" t="str">
        <f>"AVESNES LES AUBERT"</f>
        <v>AVESNES LES AUBERT</v>
      </c>
      <c r="B245" s="5" t="str">
        <f>"CPTS PAYS DU CAMBRÉSIS"</f>
        <v>CPTS PAYS DU CAMBRÉSIS</v>
      </c>
      <c r="C245" s="6" t="str">
        <f>"59129"</f>
        <v>59129</v>
      </c>
      <c r="D245" s="6">
        <v>590065322</v>
      </c>
    </row>
    <row r="246" spans="1:4" x14ac:dyDescent="0.3">
      <c r="A246" s="5" t="str">
        <f>"BEAURAINS"</f>
        <v>BEAURAINS</v>
      </c>
      <c r="B246" s="5" t="str">
        <f>"CPTS DU GRAND ARRAS"</f>
        <v>CPTS DU GRAND ARRAS</v>
      </c>
      <c r="C246" s="6" t="str">
        <f>"62217"</f>
        <v>62217</v>
      </c>
      <c r="D246" s="6">
        <v>620036061</v>
      </c>
    </row>
    <row r="247" spans="1:4" x14ac:dyDescent="0.3">
      <c r="A247" s="5" t="str">
        <f>"BEAUVAIS"</f>
        <v>BEAUVAIS</v>
      </c>
      <c r="B247" s="5" t="str">
        <f>"CPTS DU BEAUVAISIS"</f>
        <v>CPTS DU BEAUVAISIS</v>
      </c>
      <c r="C247" s="6" t="str">
        <f>"60000"</f>
        <v>60000</v>
      </c>
      <c r="D247" s="6">
        <v>600017297</v>
      </c>
    </row>
    <row r="248" spans="1:4" x14ac:dyDescent="0.3">
      <c r="A248" s="5" t="str">
        <f>"BERGUES"</f>
        <v>BERGUES</v>
      </c>
      <c r="B248" s="5" t="str">
        <f>"CPTS BBH"</f>
        <v>CPTS BBH</v>
      </c>
      <c r="C248" s="6" t="str">
        <f>"59380"</f>
        <v>59380</v>
      </c>
      <c r="D248" s="6">
        <v>590066502</v>
      </c>
    </row>
    <row r="249" spans="1:4" x14ac:dyDescent="0.3">
      <c r="A249" s="5" t="str">
        <f>"BOHAIN EN VERMANDOIS"</f>
        <v>BOHAIN EN VERMANDOIS</v>
      </c>
      <c r="B249" s="5" t="str">
        <f>"CPTS NORD-AISNE"</f>
        <v>CPTS NORD-AISNE</v>
      </c>
      <c r="C249" s="6" t="str">
        <f>"02110"</f>
        <v>02110</v>
      </c>
      <c r="D249" s="6">
        <v>20018636</v>
      </c>
    </row>
    <row r="250" spans="1:4" x14ac:dyDescent="0.3">
      <c r="A250" s="5" t="str">
        <f>"BURBURE"</f>
        <v>BURBURE</v>
      </c>
      <c r="B250" s="5" t="str">
        <f>"CPTS VAL DE LYS ROMANE"</f>
        <v>CPTS VAL DE LYS ROMANE</v>
      </c>
      <c r="C250" s="6" t="str">
        <f>"62151"</f>
        <v>62151</v>
      </c>
      <c r="D250" s="6">
        <v>620036962</v>
      </c>
    </row>
    <row r="251" spans="1:4" x14ac:dyDescent="0.3">
      <c r="A251" s="5" t="str">
        <f>"CARVIN"</f>
        <v>CARVIN</v>
      </c>
      <c r="B251" s="5" t="str">
        <f>"CPTS BEAUMONT-ARTOIS"</f>
        <v>CPTS BEAUMONT-ARTOIS</v>
      </c>
      <c r="C251" s="6" t="str">
        <f>"62220"</f>
        <v>62220</v>
      </c>
      <c r="D251" s="6">
        <v>620036442</v>
      </c>
    </row>
    <row r="252" spans="1:4" x14ac:dyDescent="0.3">
      <c r="A252" s="5" t="str">
        <f>"CROIX"</f>
        <v>CROIX</v>
      </c>
      <c r="B252" s="5" t="str">
        <f>"CPTS DE LA MARQUE"</f>
        <v>CPTS DE LA MARQUE</v>
      </c>
      <c r="C252" s="6" t="str">
        <f>"59170"</f>
        <v>59170</v>
      </c>
      <c r="D252" s="6">
        <v>590066544</v>
      </c>
    </row>
    <row r="253" spans="1:4" x14ac:dyDescent="0.3">
      <c r="A253" s="5" t="str">
        <f>"DENAIN"</f>
        <v>DENAIN</v>
      </c>
      <c r="B253" s="5" t="str">
        <f>"CPTS DU GRAND DENAIN"</f>
        <v>CPTS DU GRAND DENAIN</v>
      </c>
      <c r="C253" s="6" t="str">
        <f>"59220"</f>
        <v>59220</v>
      </c>
      <c r="D253" s="6">
        <v>590067914</v>
      </c>
    </row>
    <row r="254" spans="1:4" x14ac:dyDescent="0.3">
      <c r="A254" s="5" t="str">
        <f>"DOUAI"</f>
        <v>DOUAI</v>
      </c>
      <c r="B254" s="5" t="str">
        <f>"CPTS DU GRAND DOUAI"</f>
        <v>CPTS DU GRAND DOUAI</v>
      </c>
      <c r="C254" s="6" t="str">
        <f>"59500"</f>
        <v>59500</v>
      </c>
      <c r="D254" s="6">
        <v>590063194</v>
      </c>
    </row>
    <row r="255" spans="1:4" x14ac:dyDescent="0.3">
      <c r="A255" s="5" t="str">
        <f>"DUNKERQUE"</f>
        <v>DUNKERQUE</v>
      </c>
      <c r="B255" s="5" t="str">
        <f>"CPTS LITTORAL EN NORD"</f>
        <v>CPTS LITTORAL EN NORD</v>
      </c>
      <c r="C255" s="6" t="str">
        <f>"59140"</f>
        <v>59140</v>
      </c>
      <c r="D255" s="6">
        <v>590066106</v>
      </c>
    </row>
    <row r="256" spans="1:4" x14ac:dyDescent="0.3">
      <c r="A256" s="5" t="str">
        <f>"FLESSELLES"</f>
        <v>FLESSELLES</v>
      </c>
      <c r="B256" s="5" t="str">
        <f>"CPTS NORD PICARDIE"</f>
        <v>CPTS NORD PICARDIE</v>
      </c>
      <c r="C256" s="6" t="str">
        <f>"80260"</f>
        <v>80260</v>
      </c>
      <c r="D256" s="6">
        <v>800022212</v>
      </c>
    </row>
    <row r="257" spans="1:4" x14ac:dyDescent="0.3">
      <c r="A257" s="5" t="str">
        <f>"GOUVIEUX"</f>
        <v>GOUVIEUX</v>
      </c>
      <c r="B257" s="5" t="str">
        <f>"CPTS SUD OISE"</f>
        <v>CPTS SUD OISE</v>
      </c>
      <c r="C257" s="6" t="str">
        <f>"60270"</f>
        <v>60270</v>
      </c>
      <c r="D257" s="6">
        <v>600017214</v>
      </c>
    </row>
    <row r="258" spans="1:4" x14ac:dyDescent="0.3">
      <c r="A258" s="5" t="str">
        <f>"GUISE"</f>
        <v>GUISE</v>
      </c>
      <c r="B258" s="5" t="str">
        <f>"CPTS DES HAUTS DE L'AISNE"</f>
        <v>CPTS DES HAUTS DE L'AISNE</v>
      </c>
      <c r="C258" s="6" t="str">
        <f>"02120"</f>
        <v>02120</v>
      </c>
      <c r="D258" s="6">
        <v>20018867</v>
      </c>
    </row>
    <row r="259" spans="1:4" x14ac:dyDescent="0.3">
      <c r="A259" s="5" t="str">
        <f>"HARBONNIERES"</f>
        <v>HARBONNIERES</v>
      </c>
      <c r="B259" s="5" t="str">
        <f>"CPTS DU SANTERRE"</f>
        <v>CPTS DU SANTERRE</v>
      </c>
      <c r="C259" s="6" t="str">
        <f>"80131"</f>
        <v>80131</v>
      </c>
      <c r="D259" s="6">
        <v>800022170</v>
      </c>
    </row>
    <row r="260" spans="1:4" x14ac:dyDescent="0.3">
      <c r="A260" s="5" t="str">
        <f>"HAZEBROUCK"</f>
        <v>HAZEBROUCK</v>
      </c>
      <c r="B260" s="5" t="str">
        <f>"CPTS COEUR DES FLANDRES"</f>
        <v>CPTS COEUR DES FLANDRES</v>
      </c>
      <c r="C260" s="6" t="str">
        <f>"59190"</f>
        <v>59190</v>
      </c>
      <c r="D260" s="6">
        <v>590069266</v>
      </c>
    </row>
    <row r="261" spans="1:4" x14ac:dyDescent="0.3">
      <c r="A261" s="5" t="str">
        <f>"LA NEUVILLE ROY"</f>
        <v>LA NEUVILLE ROY</v>
      </c>
      <c r="B261" s="5" t="str">
        <f>"CPTS DE COMPIEGNE ET SA REGION"</f>
        <v>CPTS DE COMPIEGNE ET SA REGION</v>
      </c>
      <c r="C261" s="6" t="str">
        <f>"60190"</f>
        <v>60190</v>
      </c>
      <c r="D261" s="6">
        <v>600015846</v>
      </c>
    </row>
    <row r="262" spans="1:4" x14ac:dyDescent="0.3">
      <c r="A262" s="5" t="str">
        <f>"LANDAS"</f>
        <v>LANDAS</v>
      </c>
      <c r="B262" s="5" t="str">
        <f>"CPTS ASSOCIATION SANTÉ PÉVÈLE DOUAISIS"</f>
        <v>CPTS ASSOCIATION SANTÉ PÉVÈLE DOUAISIS</v>
      </c>
      <c r="C262" s="6" t="str">
        <f>"59310"</f>
        <v>59310</v>
      </c>
      <c r="D262" s="6">
        <v>590063806</v>
      </c>
    </row>
    <row r="263" spans="1:4" x14ac:dyDescent="0.3">
      <c r="A263" s="5" t="str">
        <f>"LAVENTIE"</f>
        <v>LAVENTIE</v>
      </c>
      <c r="B263" s="5" t="str">
        <f>"CPTS ARTOIS-LYS"</f>
        <v>CPTS ARTOIS-LYS</v>
      </c>
      <c r="C263" s="6" t="str">
        <f>"62840"</f>
        <v>62840</v>
      </c>
      <c r="D263" s="6">
        <v>620035428</v>
      </c>
    </row>
    <row r="264" spans="1:4" x14ac:dyDescent="0.3">
      <c r="A264" s="5" t="str">
        <f>"LENS"</f>
        <v>LENS</v>
      </c>
      <c r="B264" s="5" t="str">
        <f>"COM PROF TERRITORIALE SANTÉ GOHELLE"</f>
        <v>COM PROF TERRITORIALE SANTÉ GOHELLE</v>
      </c>
      <c r="C264" s="6" t="str">
        <f>"62300"</f>
        <v>62300</v>
      </c>
      <c r="D264" s="6">
        <v>620035543</v>
      </c>
    </row>
    <row r="265" spans="1:4" x14ac:dyDescent="0.3">
      <c r="A265" s="5" t="str">
        <f>"LIANCOURT"</f>
        <v>LIANCOURT</v>
      </c>
      <c r="B265" s="5" t="str">
        <f>"CPTS LA VALLÉE DORÉE"</f>
        <v>CPTS LA VALLÉE DORÉE</v>
      </c>
      <c r="C265" s="6" t="str">
        <f>"60140"</f>
        <v>60140</v>
      </c>
      <c r="D265" s="6">
        <v>600015283</v>
      </c>
    </row>
    <row r="266" spans="1:4" x14ac:dyDescent="0.3">
      <c r="A266" s="5" t="str">
        <f>"LIEVIN"</f>
        <v>LIEVIN</v>
      </c>
      <c r="B266" s="5" t="str">
        <f>"CPTS LIÉVIN PAYS D'ARTOIS"</f>
        <v>CPTS LIÉVIN PAYS D'ARTOIS</v>
      </c>
      <c r="C266" s="6" t="str">
        <f>"62800"</f>
        <v>62800</v>
      </c>
      <c r="D266" s="6">
        <v>620034736</v>
      </c>
    </row>
    <row r="267" spans="1:4" x14ac:dyDescent="0.3">
      <c r="A267" s="5" t="str">
        <f>"LILLE"</f>
        <v>LILLE</v>
      </c>
      <c r="B267" s="5" t="str">
        <f>"CPTS LILLE OUEST"</f>
        <v>CPTS LILLE OUEST</v>
      </c>
      <c r="C267" s="6" t="str">
        <f>"59800"</f>
        <v>59800</v>
      </c>
      <c r="D267" s="6">
        <v>590067591</v>
      </c>
    </row>
    <row r="268" spans="1:4" x14ac:dyDescent="0.3">
      <c r="A268" s="5" t="str">
        <f>"MARCOING"</f>
        <v>MARCOING</v>
      </c>
      <c r="B268" s="5" t="str">
        <f>"CPTS DU HAUT ESCAUT"</f>
        <v>CPTS DU HAUT ESCAUT</v>
      </c>
      <c r="C268" s="6" t="str">
        <f>"59159"</f>
        <v>59159</v>
      </c>
      <c r="D268" s="6">
        <v>590063228</v>
      </c>
    </row>
    <row r="269" spans="1:4" x14ac:dyDescent="0.3">
      <c r="A269" s="5" t="str">
        <f>"MAUBEUGE"</f>
        <v>MAUBEUGE</v>
      </c>
      <c r="B269" s="5" t="str">
        <f>"CPTS ASSOCIATION DU VAL DE SAMBRE"</f>
        <v>CPTS ASSOCIATION DU VAL DE SAMBRE</v>
      </c>
      <c r="C269" s="6" t="str">
        <f>"59600"</f>
        <v>59600</v>
      </c>
      <c r="D269" s="6">
        <v>590063178</v>
      </c>
    </row>
    <row r="270" spans="1:4" x14ac:dyDescent="0.3">
      <c r="A270" s="5" t="str">
        <f>"ONS EN BRAY"</f>
        <v>ONS EN BRAY</v>
      </c>
      <c r="B270" s="5" t="str">
        <f>"CPTS DU PAYS DE BRAY"</f>
        <v>CPTS DU PAYS DE BRAY</v>
      </c>
      <c r="C270" s="6" t="str">
        <f>"60650"</f>
        <v>60650</v>
      </c>
      <c r="D270" s="6">
        <v>600015010</v>
      </c>
    </row>
    <row r="271" spans="1:4" x14ac:dyDescent="0.3">
      <c r="A271" s="5" t="str">
        <f>"OUTREAU"</f>
        <v>OUTREAU</v>
      </c>
      <c r="B271" s="5" t="str">
        <f>"CPTS OPALE SUD"</f>
        <v>CPTS OPALE SUD</v>
      </c>
      <c r="C271" s="6" t="str">
        <f>"62230"</f>
        <v>62230</v>
      </c>
      <c r="D271" s="6">
        <v>620036228</v>
      </c>
    </row>
    <row r="272" spans="1:4" x14ac:dyDescent="0.3">
      <c r="A272" s="5" t="str">
        <f>"RAISMES"</f>
        <v>RAISMES</v>
      </c>
      <c r="B272" s="5" t="str">
        <f>"CPTS GRAND VALENCIENNES"</f>
        <v>CPTS GRAND VALENCIENNES</v>
      </c>
      <c r="C272" s="6" t="str">
        <f>"59590"</f>
        <v>59590</v>
      </c>
      <c r="D272" s="6">
        <v>590068029</v>
      </c>
    </row>
    <row r="273" spans="1:4" x14ac:dyDescent="0.3">
      <c r="A273" s="5" t="str">
        <f>"SINCENY"</f>
        <v>SINCENY</v>
      </c>
      <c r="B273" s="5" t="str">
        <f>"CPTS CHARLEMAGNE"</f>
        <v>CPTS CHARLEMAGNE</v>
      </c>
      <c r="C273" s="6" t="str">
        <f>"02300"</f>
        <v>02300</v>
      </c>
      <c r="D273" s="6">
        <v>20018826</v>
      </c>
    </row>
    <row r="274" spans="1:4" x14ac:dyDescent="0.3">
      <c r="A274" s="5" t="str">
        <f>"ST JUST EN CHAUSSEE"</f>
        <v>ST JUST EN CHAUSSEE</v>
      </c>
      <c r="B274" s="5" t="str">
        <f>"CPTS DU TRÉSOR"</f>
        <v>CPTS DU TRÉSOR</v>
      </c>
      <c r="C274" s="6" t="str">
        <f>"60130"</f>
        <v>60130</v>
      </c>
      <c r="D274" s="6">
        <v>600017313</v>
      </c>
    </row>
    <row r="275" spans="1:4" x14ac:dyDescent="0.3">
      <c r="A275" s="5" t="str">
        <f>"ST OMER"</f>
        <v>ST OMER</v>
      </c>
      <c r="B275" s="5" t="str">
        <f>"CPTS AUDOMAROISE"</f>
        <v>CPTS AUDOMAROISE</v>
      </c>
      <c r="C275" s="6" t="str">
        <f>"62500"</f>
        <v>62500</v>
      </c>
      <c r="D275" s="6">
        <v>620034710</v>
      </c>
    </row>
    <row r="276" spans="1:4" x14ac:dyDescent="0.3">
      <c r="A276" s="5" t="str">
        <f>"TERGNIER"</f>
        <v>TERGNIER</v>
      </c>
      <c r="B276" s="5" t="str">
        <f>"CPTS COEUR DE L'AISNE"</f>
        <v>CPTS COEUR DE L'AISNE</v>
      </c>
      <c r="C276" s="6" t="str">
        <f>"02700"</f>
        <v>02700</v>
      </c>
      <c r="D276" s="6">
        <v>20018842</v>
      </c>
    </row>
    <row r="277" spans="1:4" x14ac:dyDescent="0.3">
      <c r="A277" s="5" t="str">
        <f>"TOURCOING"</f>
        <v>TOURCOING</v>
      </c>
      <c r="B277" s="5" t="str">
        <f>"CPTS DE TOURCOING-MOUVAUX-N EN FERRAIN"</f>
        <v>CPTS DE TOURCOING-MOUVAUX-N EN FERRAIN</v>
      </c>
      <c r="C277" s="6" t="str">
        <f>"59200"</f>
        <v>59200</v>
      </c>
      <c r="D277" s="6">
        <v>590065686</v>
      </c>
    </row>
    <row r="278" spans="1:4" x14ac:dyDescent="0.3">
      <c r="A278" s="5" t="str">
        <f>"VAULX VRAUCOURT"</f>
        <v>VAULX VRAUCOURT</v>
      </c>
      <c r="B278" s="5" t="str">
        <f>"CPTS SUD ARTOIS"</f>
        <v>CPTS SUD ARTOIS</v>
      </c>
      <c r="C278" s="6" t="str">
        <f>"62159"</f>
        <v>62159</v>
      </c>
      <c r="D278" s="6">
        <v>620036582</v>
      </c>
    </row>
    <row r="279" spans="1:4" x14ac:dyDescent="0.3">
      <c r="A279" s="5" t="str">
        <f>"WATTRELOS"</f>
        <v>WATTRELOS</v>
      </c>
      <c r="B279" s="5" t="str">
        <f>"CPTS DES 7 VILLES"</f>
        <v>CPTS DES 7 VILLES</v>
      </c>
      <c r="C279" s="6" t="str">
        <f>"59150"</f>
        <v>59150</v>
      </c>
      <c r="D279" s="6">
        <v>590068318</v>
      </c>
    </row>
    <row r="280" spans="1:4" x14ac:dyDescent="0.3">
      <c r="A280" s="5" t="str">
        <f>"WAVRIN"</f>
        <v>WAVRIN</v>
      </c>
      <c r="B280" s="5" t="str">
        <f>"CPTS DES WEPPES"</f>
        <v>CPTS DES WEPPES</v>
      </c>
      <c r="C280" s="6" t="str">
        <f>"59136"</f>
        <v>59136</v>
      </c>
      <c r="D280" s="6">
        <v>590069241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FINESS MSP CPTS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P</dc:creator>
  <cp:lastModifiedBy>S P</cp:lastModifiedBy>
  <dcterms:created xsi:type="dcterms:W3CDTF">2023-07-11T14:03:40Z</dcterms:created>
  <dcterms:modified xsi:type="dcterms:W3CDTF">2023-07-11T14:05:13Z</dcterms:modified>
</cp:coreProperties>
</file>